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4\Desktop\"/>
    </mc:Choice>
  </mc:AlternateContent>
  <bookViews>
    <workbookView xWindow="0" yWindow="0" windowWidth="9660" windowHeight="5490"/>
  </bookViews>
  <sheets>
    <sheet name="results-survey938483" sheetId="1" r:id="rId1"/>
    <sheet name="rangiranje tvrdnji" sheetId="2" r:id="rId2"/>
  </sheets>
  <calcPr calcId="162913"/>
</workbook>
</file>

<file path=xl/calcChain.xml><?xml version="1.0" encoding="utf-8"?>
<calcChain xmlns="http://schemas.openxmlformats.org/spreadsheetml/2006/main">
  <c r="G4" i="2" l="1"/>
  <c r="F4" i="2"/>
  <c r="E4" i="2"/>
  <c r="D4" i="2"/>
  <c r="C48" i="1"/>
  <c r="C47" i="1"/>
  <c r="C46" i="1"/>
  <c r="C45" i="1"/>
  <c r="C44" i="1"/>
  <c r="C43" i="1"/>
  <c r="C42" i="1"/>
  <c r="C41" i="1"/>
  <c r="C40" i="1"/>
  <c r="C39" i="1"/>
  <c r="C1047" i="1"/>
  <c r="C1046" i="1"/>
  <c r="C1045" i="1"/>
  <c r="C1044" i="1"/>
  <c r="C1043" i="1"/>
  <c r="C1042" i="1"/>
  <c r="B1050" i="1"/>
  <c r="C1032" i="1"/>
  <c r="C1031" i="1"/>
  <c r="C1030" i="1"/>
  <c r="C1029" i="1"/>
  <c r="C1028" i="1"/>
  <c r="C1027" i="1"/>
  <c r="C1017" i="1"/>
  <c r="C1016" i="1"/>
  <c r="C1015" i="1"/>
  <c r="C1014" i="1"/>
  <c r="C1013" i="1"/>
  <c r="C1012" i="1"/>
  <c r="C1002" i="1"/>
  <c r="C1001" i="1"/>
  <c r="C1000" i="1"/>
  <c r="C999" i="1"/>
  <c r="C998" i="1"/>
  <c r="C997" i="1"/>
  <c r="C987" i="1"/>
  <c r="C986" i="1"/>
  <c r="C985" i="1"/>
  <c r="C984" i="1"/>
  <c r="C983" i="1"/>
  <c r="C982" i="1"/>
  <c r="B990" i="1"/>
  <c r="C958" i="1"/>
  <c r="C957" i="1"/>
  <c r="C956" i="1"/>
  <c r="C955" i="1"/>
  <c r="C954" i="1"/>
  <c r="C953" i="1"/>
  <c r="C943" i="1"/>
  <c r="C942" i="1"/>
  <c r="C941" i="1"/>
  <c r="C940" i="1"/>
  <c r="C939" i="1"/>
  <c r="C938" i="1"/>
  <c r="B946" i="1"/>
  <c r="C928" i="1"/>
  <c r="C927" i="1"/>
  <c r="C926" i="1"/>
  <c r="C925" i="1"/>
  <c r="C924" i="1"/>
  <c r="C923" i="1"/>
  <c r="C913" i="1"/>
  <c r="C912" i="1"/>
  <c r="C911" i="1"/>
  <c r="C910" i="1"/>
  <c r="C909" i="1"/>
  <c r="C908" i="1"/>
  <c r="C898" i="1"/>
  <c r="C897" i="1"/>
  <c r="C896" i="1"/>
  <c r="C895" i="1"/>
  <c r="C894" i="1"/>
  <c r="C893" i="1"/>
  <c r="B901" i="1"/>
  <c r="C883" i="1"/>
  <c r="C882" i="1"/>
  <c r="C881" i="1"/>
  <c r="C880" i="1"/>
  <c r="C879" i="1"/>
  <c r="C878" i="1"/>
  <c r="C868" i="1"/>
  <c r="C867" i="1"/>
  <c r="C866" i="1"/>
  <c r="C865" i="1"/>
  <c r="C864" i="1"/>
  <c r="C863" i="1"/>
  <c r="C853" i="1"/>
  <c r="C852" i="1"/>
  <c r="C851" i="1"/>
  <c r="C850" i="1"/>
  <c r="C849" i="1"/>
  <c r="C848" i="1"/>
  <c r="C838" i="1"/>
  <c r="C837" i="1"/>
  <c r="C836" i="1"/>
  <c r="C835" i="1"/>
  <c r="C834" i="1"/>
  <c r="C833" i="1"/>
  <c r="C823" i="1"/>
  <c r="C822" i="1"/>
  <c r="C821" i="1"/>
  <c r="C820" i="1"/>
  <c r="C819" i="1"/>
  <c r="C818" i="1"/>
  <c r="C808" i="1"/>
  <c r="C807" i="1"/>
  <c r="C806" i="1"/>
  <c r="C805" i="1"/>
  <c r="C804" i="1"/>
  <c r="C803" i="1"/>
  <c r="B812" i="1"/>
  <c r="B811" i="1"/>
  <c r="C793" i="1"/>
  <c r="C792" i="1"/>
  <c r="C791" i="1"/>
  <c r="C790" i="1"/>
  <c r="C789" i="1"/>
  <c r="C788" i="1"/>
  <c r="B797" i="1"/>
  <c r="C778" i="1"/>
  <c r="C777" i="1"/>
  <c r="C776" i="1"/>
  <c r="C775" i="1"/>
  <c r="C774" i="1"/>
  <c r="C773" i="1"/>
  <c r="C763" i="1"/>
  <c r="C762" i="1"/>
  <c r="C761" i="1"/>
  <c r="C760" i="1"/>
  <c r="C759" i="1"/>
  <c r="C758" i="1"/>
  <c r="C748" i="1"/>
  <c r="C747" i="1"/>
  <c r="C746" i="1"/>
  <c r="C745" i="1"/>
  <c r="C744" i="1"/>
  <c r="C743" i="1"/>
  <c r="C733" i="1"/>
  <c r="C732" i="1"/>
  <c r="C731" i="1"/>
  <c r="C730" i="1"/>
  <c r="C729" i="1"/>
  <c r="C728" i="1"/>
  <c r="C718" i="1"/>
  <c r="C717" i="1"/>
  <c r="C716" i="1"/>
  <c r="C715" i="1"/>
  <c r="C714" i="1"/>
  <c r="C713" i="1"/>
  <c r="C688" i="1"/>
  <c r="C687" i="1"/>
  <c r="C686" i="1"/>
  <c r="C685" i="1"/>
  <c r="C684" i="1"/>
  <c r="C683" i="1"/>
  <c r="B691" i="1"/>
  <c r="C673" i="1"/>
  <c r="C672" i="1"/>
  <c r="C671" i="1"/>
  <c r="C670" i="1"/>
  <c r="C669" i="1"/>
  <c r="C668" i="1"/>
  <c r="C658" i="1"/>
  <c r="C657" i="1"/>
  <c r="C656" i="1"/>
  <c r="C655" i="1"/>
  <c r="C654" i="1"/>
  <c r="C653" i="1"/>
  <c r="C643" i="1"/>
  <c r="C642" i="1"/>
  <c r="C641" i="1"/>
  <c r="C640" i="1"/>
  <c r="C639" i="1"/>
  <c r="C638" i="1"/>
  <c r="C628" i="1"/>
  <c r="C627" i="1"/>
  <c r="C626" i="1"/>
  <c r="C625" i="1"/>
  <c r="C624" i="1"/>
  <c r="C623" i="1"/>
  <c r="C613" i="1"/>
  <c r="C612" i="1"/>
  <c r="C611" i="1"/>
  <c r="C610" i="1"/>
  <c r="C609" i="1"/>
  <c r="C608" i="1"/>
  <c r="C598" i="1"/>
  <c r="C597" i="1"/>
  <c r="C596" i="1"/>
  <c r="C595" i="1"/>
  <c r="C594" i="1"/>
  <c r="C593" i="1"/>
  <c r="C583" i="1"/>
  <c r="C582" i="1"/>
  <c r="C581" i="1"/>
  <c r="C580" i="1"/>
  <c r="C579" i="1"/>
  <c r="C578" i="1"/>
  <c r="B587" i="1"/>
  <c r="B586" i="1"/>
  <c r="C568" i="1"/>
  <c r="C567" i="1"/>
  <c r="C566" i="1"/>
  <c r="C565" i="1"/>
  <c r="C564" i="1"/>
  <c r="C563" i="1"/>
  <c r="B571" i="1"/>
  <c r="C553" i="1"/>
  <c r="C552" i="1"/>
  <c r="C551" i="1"/>
  <c r="C550" i="1"/>
  <c r="C549" i="1"/>
  <c r="C548" i="1"/>
  <c r="B556" i="1"/>
  <c r="C538" i="1"/>
  <c r="C537" i="1"/>
  <c r="C536" i="1"/>
  <c r="C535" i="1"/>
  <c r="C534" i="1"/>
  <c r="C533" i="1"/>
  <c r="C523" i="1"/>
  <c r="C522" i="1"/>
  <c r="C521" i="1"/>
  <c r="C520" i="1"/>
  <c r="C519" i="1"/>
  <c r="C518" i="1"/>
  <c r="C508" i="1"/>
  <c r="C507" i="1"/>
  <c r="C506" i="1"/>
  <c r="C505" i="1"/>
  <c r="C504" i="1"/>
  <c r="C503" i="1"/>
  <c r="B512" i="1"/>
  <c r="B511" i="1"/>
  <c r="C493" i="1"/>
  <c r="C492" i="1"/>
  <c r="C491" i="1"/>
  <c r="C490" i="1"/>
  <c r="C489" i="1"/>
  <c r="C488" i="1"/>
  <c r="B497" i="1"/>
  <c r="B496" i="1"/>
  <c r="C478" i="1"/>
  <c r="C477" i="1"/>
  <c r="C476" i="1"/>
  <c r="C475" i="1"/>
  <c r="C474" i="1"/>
  <c r="C473" i="1"/>
  <c r="B482" i="1"/>
  <c r="B481" i="1"/>
  <c r="C449" i="1"/>
  <c r="C448" i="1"/>
  <c r="C447" i="1"/>
  <c r="C446" i="1"/>
  <c r="C445" i="1"/>
  <c r="C444" i="1"/>
  <c r="B453" i="1"/>
  <c r="B452" i="1"/>
  <c r="C434" i="1"/>
  <c r="C433" i="1"/>
  <c r="C432" i="1"/>
  <c r="C431" i="1"/>
  <c r="C430" i="1"/>
  <c r="C429" i="1"/>
  <c r="B437" i="1"/>
  <c r="C418" i="1"/>
  <c r="C417" i="1"/>
  <c r="C416" i="1"/>
  <c r="C415" i="1"/>
  <c r="C414" i="1"/>
  <c r="C413" i="1"/>
  <c r="B422" i="1"/>
  <c r="B421" i="1"/>
  <c r="C403" i="1"/>
  <c r="C402" i="1"/>
  <c r="C401" i="1"/>
  <c r="C400" i="1"/>
  <c r="C399" i="1"/>
  <c r="C398" i="1"/>
  <c r="B407" i="1"/>
  <c r="B406" i="1"/>
  <c r="C388" i="1"/>
  <c r="C387" i="1"/>
  <c r="C386" i="1"/>
  <c r="C385" i="1"/>
  <c r="C384" i="1"/>
  <c r="C383" i="1"/>
  <c r="B392" i="1"/>
  <c r="B391" i="1"/>
  <c r="C373" i="1"/>
  <c r="C372" i="1"/>
  <c r="C371" i="1"/>
  <c r="C370" i="1"/>
  <c r="C369" i="1"/>
  <c r="C368" i="1"/>
  <c r="B377" i="1"/>
  <c r="B376" i="1"/>
  <c r="C358" i="1"/>
  <c r="C357" i="1"/>
  <c r="C356" i="1"/>
  <c r="C355" i="1"/>
  <c r="C354" i="1"/>
  <c r="C353" i="1"/>
  <c r="B362" i="1"/>
  <c r="B361" i="1"/>
  <c r="C343" i="1"/>
  <c r="C342" i="1"/>
  <c r="C341" i="1"/>
  <c r="C340" i="1"/>
  <c r="C339" i="1"/>
  <c r="C338" i="1"/>
  <c r="B347" i="1"/>
  <c r="B346" i="1"/>
  <c r="C328" i="1"/>
  <c r="C327" i="1"/>
  <c r="C326" i="1"/>
  <c r="C325" i="1"/>
  <c r="C324" i="1"/>
  <c r="C323" i="1"/>
  <c r="B332" i="1"/>
  <c r="B331" i="1"/>
  <c r="C313" i="1"/>
  <c r="C312" i="1"/>
  <c r="C311" i="1"/>
  <c r="C310" i="1"/>
  <c r="C309" i="1"/>
  <c r="C308" i="1"/>
  <c r="B317" i="1"/>
  <c r="B316" i="1"/>
  <c r="C298" i="1"/>
  <c r="C297" i="1"/>
  <c r="C295" i="1"/>
  <c r="C294" i="1"/>
  <c r="C293" i="1"/>
  <c r="B302" i="1"/>
  <c r="B301" i="1"/>
  <c r="B296" i="1"/>
  <c r="C296" i="1"/>
  <c r="C283" i="1"/>
  <c r="C282" i="1"/>
  <c r="C280" i="1"/>
  <c r="C279" i="1"/>
  <c r="C278" i="1"/>
  <c r="B287" i="1"/>
  <c r="B286" i="1"/>
  <c r="B281" i="1"/>
  <c r="C281" i="1" s="1"/>
  <c r="C10" i="1"/>
  <c r="C9" i="1"/>
  <c r="B2" i="1"/>
  <c r="B1" i="1"/>
</calcChain>
</file>

<file path=xl/sharedStrings.xml><?xml version="1.0" encoding="utf-8"?>
<sst xmlns="http://schemas.openxmlformats.org/spreadsheetml/2006/main" count="1147" uniqueCount="341">
  <si>
    <t>Broj zapisa u ovom upitu:</t>
  </si>
  <si>
    <t>Ukupan broj zapisa u anketi:</t>
  </si>
  <si>
    <t>Procenat od totala:</t>
  </si>
  <si>
    <t>Sažetak polja za Pol</t>
  </si>
  <si>
    <t>Pol:</t>
  </si>
  <si>
    <t>Odgovor</t>
  </si>
  <si>
    <t>Broj</t>
  </si>
  <si>
    <t>Procenat</t>
  </si>
  <si>
    <t>Ženski (F)</t>
  </si>
  <si>
    <t>Muški (M)</t>
  </si>
  <si>
    <t>Bez odgovora</t>
  </si>
  <si>
    <t>Sažetak polja za Z1</t>
  </si>
  <si>
    <t>Da li ste zaposleni?</t>
  </si>
  <si>
    <t>Da, sa ugovorom na neodređeno vrijeme (A1)</t>
  </si>
  <si>
    <t>Da, sa ugovorom na određeno vrijeme (A2)</t>
  </si>
  <si>
    <t>Ne, nisam zaposlen (A3)</t>
  </si>
  <si>
    <t>Sažetak polja za Z2</t>
  </si>
  <si>
    <t>Upišite naziv organizacije u kojoj radite:</t>
  </si>
  <si>
    <t>ID</t>
  </si>
  <si>
    <t>Univerzitet u Istocnom Sarajevu</t>
  </si>
  <si>
    <t>Univerzitet u Istočnom Sarajevu</t>
  </si>
  <si>
    <t>Filozofski fakultet Pale</t>
  </si>
  <si>
    <t>JU Medicinska škola Doboj</t>
  </si>
  <si>
    <t>skola</t>
  </si>
  <si>
    <t>Dom zdravlja, Zavidovići</t>
  </si>
  <si>
    <t>Fakultet sporta i fizičkog vaspitanja Univerziteta u Beogradu</t>
  </si>
  <si>
    <t>Одигитрија</t>
  </si>
  <si>
    <t>DU PREF-om</t>
  </si>
  <si>
    <t>Poljoprivredni fakultet</t>
  </si>
  <si>
    <t>Univerzitet u Istočnom Sarajevu-Mašinski fakultet</t>
  </si>
  <si>
    <t>NUBRS</t>
  </si>
  <si>
    <t>RUCZ RS</t>
  </si>
  <si>
    <t>Pravni fakultet</t>
  </si>
  <si>
    <t>Phoenix Pharma DD</t>
  </si>
  <si>
    <t>Poreska uprava PC Doboj</t>
  </si>
  <si>
    <t>Osnovna skola</t>
  </si>
  <si>
    <t>Saobraćajni fakultet Doboj</t>
  </si>
  <si>
    <t>Ministarstvo komunikacija i transporta BiH</t>
  </si>
  <si>
    <t>ORUŽANE SNAGE BIH</t>
  </si>
  <si>
    <t>visoka skola ya turiyam i hotelijerstvo</t>
  </si>
  <si>
    <t>Ministarstvo komunikacija i prometa BiH, Regulatorni odbor za željeznice</t>
  </si>
  <si>
    <t>MUP ZE DO KANTONA</t>
  </si>
  <si>
    <t>Univerzitet Crne Gore, Metalursko-tehnoloski fakultat</t>
  </si>
  <si>
    <t>JU OPĆA BIBLIOTEKA MAGLAJ</t>
  </si>
  <si>
    <t>Poljoprivredni fakultet Istočno Sarajevo</t>
  </si>
  <si>
    <t>MH ERS "Rudnik i Termoelektrana" a.d. Ugljevik</t>
  </si>
  <si>
    <t>Visoka škola Prometej</t>
  </si>
  <si>
    <t>Kancelarija za reviziju</t>
  </si>
  <si>
    <t>MEDICINSKI FAKULTET FOČA</t>
  </si>
  <si>
    <t>Projekt a.d. Banja Luka</t>
  </si>
  <si>
    <t>Педагошки факултет</t>
  </si>
  <si>
    <t>Tehnološki fakultet Zvornik</t>
  </si>
  <si>
    <t>šoso "Kosovski božur"</t>
  </si>
  <si>
    <t>Općina Cazin</t>
  </si>
  <si>
    <t>Univerzitet u Bihaću, Biotehnički fakultet</t>
  </si>
  <si>
    <t>Ministarstvo Odbrane BiH, Oružane snage BiH</t>
  </si>
  <si>
    <t>Narodna i univerzitetska biblioteka Republike Srpske</t>
  </si>
  <si>
    <t>Udruženje Centar za ekologiju i energiju</t>
  </si>
  <si>
    <t>Univerzitet u Istočnom Sarajevu, Filozofski fakultet Pale</t>
  </si>
  <si>
    <t>Tehnološki fakultet u Zvorniku</t>
  </si>
  <si>
    <t>Medicinska skola i Muzicka skola</t>
  </si>
  <si>
    <t>Univerzitet u Istočnom Sarajevu, Filozofski fakultet</t>
  </si>
  <si>
    <t>Gradski muzej Kulturnog centra Vrbasa</t>
  </si>
  <si>
    <t>Eparhija Zahumsko - hercegovačka</t>
  </si>
  <si>
    <t>Filozofski fakultet</t>
  </si>
  <si>
    <t>Ekonomski fakultet</t>
  </si>
  <si>
    <t>Medicinski fakultet Foča</t>
  </si>
  <si>
    <t>Pedagoški fakultet Bijeljina</t>
  </si>
  <si>
    <t>Fakultet političkih nauka Univerziteta u Banjoj Luci</t>
  </si>
  <si>
    <t>Univerzitet U Istočnom Sarajevu</t>
  </si>
  <si>
    <t>JU OŠ"JovanJovanović Zmaj"</t>
  </si>
  <si>
    <t xml:space="preserve">Univerzitet u Istočnom Sarajevu, Filozofski fakultet Pale </t>
  </si>
  <si>
    <t>MINISTARSTVO SPORTA</t>
  </si>
  <si>
    <t>Univerzitet Istočno Sarajevo</t>
  </si>
  <si>
    <t>Министарство науке и технологије</t>
  </si>
  <si>
    <t>Zemunska gimnazija</t>
  </si>
  <si>
    <t>JU Mješovita srednja škola Živinice</t>
  </si>
  <si>
    <t>Univerzitetska bolnica Foča</t>
  </si>
  <si>
    <t>visoka skola primenjenih strukovnih studija u Vranju, R. Srbija</t>
  </si>
  <si>
    <t>UKC Sarajevo</t>
  </si>
  <si>
    <t>Medicinski fakultet Foca</t>
  </si>
  <si>
    <t>Vlada Brčko distrikta BiH</t>
  </si>
  <si>
    <t>Medicinski Fakultet Foca</t>
  </si>
  <si>
    <t>Православни богословски факултет Универзитета у Београду</t>
  </si>
  <si>
    <t>Klinički Centrar Crne Gore</t>
  </si>
  <si>
    <t>Univerzitet u Istočnom Sarajevu, Medicinski fakultet</t>
  </si>
  <si>
    <t>СПЦ и МО БиХ</t>
  </si>
  <si>
    <t>Agencija za statistiku BiH</t>
  </si>
  <si>
    <t>Filozofski fakultet PAle</t>
  </si>
  <si>
    <t>Regulator u oblast elektronskih komunikacija</t>
  </si>
  <si>
    <t>CENTAR ZA ESTETSKU HIRURGIJU NAŠA MALA KLINIKA</t>
  </si>
  <si>
    <t>Ekonomski fakultet Istocno Sarajev</t>
  </si>
  <si>
    <t>JU Druga osnovna škola Brčko</t>
  </si>
  <si>
    <t>Dom zdravlja</t>
  </si>
  <si>
    <t>Saobraćajni Fakultet Doboj</t>
  </si>
  <si>
    <t>Jzu Dom Zdravlja Banjaluka</t>
  </si>
  <si>
    <t>srednja skola</t>
  </si>
  <si>
    <t>UKCRS</t>
  </si>
  <si>
    <t>medicinski fakultet Foča</t>
  </si>
  <si>
    <t>Univerzitetska B.Foca</t>
  </si>
  <si>
    <t>Univerzitet</t>
  </si>
  <si>
    <t>UIS, SF Doboj</t>
  </si>
  <si>
    <t>Medicinski fakultet u Foči</t>
  </si>
  <si>
    <t>Fakultet za proizvodnju i menadžment Trebinje</t>
  </si>
  <si>
    <t>JU Poljoprivredna i medicinska škola</t>
  </si>
  <si>
    <t>Univerzitet Istočno Sarajevp</t>
  </si>
  <si>
    <t>Pravno-poslovna škola Niš</t>
  </si>
  <si>
    <t>Elektrotehnički fakultet</t>
  </si>
  <si>
    <t>Sažetak polja za Z3</t>
  </si>
  <si>
    <t>Upišite naziv radne pozicije koju obavljate:</t>
  </si>
  <si>
    <t>Koordinator za medjunarodnu saradnju</t>
  </si>
  <si>
    <t>Koordinator za osiguranje kvaliteta</t>
  </si>
  <si>
    <t>visi asistent</t>
  </si>
  <si>
    <t>Profesor srpskog jezika</t>
  </si>
  <si>
    <t>profesor</t>
  </si>
  <si>
    <t>psiholog</t>
  </si>
  <si>
    <t>Redovni profesor</t>
  </si>
  <si>
    <t>извршни директор</t>
  </si>
  <si>
    <t>Izvrsni direktor za investicione poslove</t>
  </si>
  <si>
    <t>Viši asistent</t>
  </si>
  <si>
    <t>bibliotekar/informator</t>
  </si>
  <si>
    <t>Pomoćnik direktora za pravne poslove</t>
  </si>
  <si>
    <t>Analitičar prodaje</t>
  </si>
  <si>
    <t>Inspektor</t>
  </si>
  <si>
    <t>nastavnik srpskog jezika</t>
  </si>
  <si>
    <t>asistent</t>
  </si>
  <si>
    <t>stručni savjetnik</t>
  </si>
  <si>
    <t>NAČELNIK ODJELJENJA</t>
  </si>
  <si>
    <t>predavac</t>
  </si>
  <si>
    <t>Načelnik odjeljenja</t>
  </si>
  <si>
    <t>ŠEF POLICIJSKOG INSPEKTORATA</t>
  </si>
  <si>
    <t>Strucni saradnik</t>
  </si>
  <si>
    <t>DIREKTORICA</t>
  </si>
  <si>
    <t>viši asistent</t>
  </si>
  <si>
    <t>Asistent</t>
  </si>
  <si>
    <t>Pomoćnik direktora za ekonomsko- finansijske poslove</t>
  </si>
  <si>
    <t>profesor Visoke škole</t>
  </si>
  <si>
    <t>revizor za reviziju učinka</t>
  </si>
  <si>
    <t>VIŠI ASISTENT</t>
  </si>
  <si>
    <t>odgovorni projektant i planer</t>
  </si>
  <si>
    <t>виши асистент</t>
  </si>
  <si>
    <t>Nastavnik</t>
  </si>
  <si>
    <t>Šef Službe za inspekcijske poslove</t>
  </si>
  <si>
    <t>Oficir za materijalni menadžment</t>
  </si>
  <si>
    <t>Viši dokumentalista u Odjeljenju biblioteka cjelina i legata</t>
  </si>
  <si>
    <t>direktorica</t>
  </si>
  <si>
    <t>profesor engleskog jezika</t>
  </si>
  <si>
    <t>skolski pedagog</t>
  </si>
  <si>
    <t>Visi asistent</t>
  </si>
  <si>
    <t>kustos-istoričar</t>
  </si>
  <si>
    <t>sveštenik</t>
  </si>
  <si>
    <t>nastavnik fizičkog vaspitanja</t>
  </si>
  <si>
    <t xml:space="preserve">Saradnik - Viši asistent </t>
  </si>
  <si>
    <t>VIŠI STRUČNI SARADNIK</t>
  </si>
  <si>
    <t>Помоћник министра</t>
  </si>
  <si>
    <t>profesor srpskog jezika i knjizevnosti</t>
  </si>
  <si>
    <t>Viši assiten</t>
  </si>
  <si>
    <t>profesor informatike</t>
  </si>
  <si>
    <t>specijalista pedijatrije</t>
  </si>
  <si>
    <t>pedijatar, pulmolog</t>
  </si>
  <si>
    <t>Strucni saradnik u nastavi</t>
  </si>
  <si>
    <t>Šef Pododjeljenja za privredni razvoj</t>
  </si>
  <si>
    <t>Visi Asistent</t>
  </si>
  <si>
    <t>асистент</t>
  </si>
  <si>
    <t>Načelnik odjeljenja za pejsmejkere i elektrofiziologiju srca</t>
  </si>
  <si>
    <t>штабни свештеник КП ОС БиХ</t>
  </si>
  <si>
    <t>Zamjenik direktora</t>
  </si>
  <si>
    <t>šef odjeljenja za fiksnu i mobilnu službu</t>
  </si>
  <si>
    <t>hirurg</t>
  </si>
  <si>
    <t>direktor škole</t>
  </si>
  <si>
    <t>ljekar</t>
  </si>
  <si>
    <t>Spec.porodicne medicine</t>
  </si>
  <si>
    <t>doktor medicine</t>
  </si>
  <si>
    <t>subspec.kardiolog</t>
  </si>
  <si>
    <t>Asistent na katedri za pretkliničke nauke (patološka fiziologija)</t>
  </si>
  <si>
    <t>profesorica</t>
  </si>
  <si>
    <t>profesor srpskog jezika i književnosti</t>
  </si>
  <si>
    <t>Sažetak polja za EPA1</t>
  </si>
  <si>
    <t>Istraživačka sloboda  	Istraživači u obavljanju svog istraživanja imaju potpunu slobodu mišljenja, izražavanja i primjene odgovarajućih metoda kojima pristupaju istraživačkom problemu.</t>
  </si>
  <si>
    <t>1 (1)</t>
  </si>
  <si>
    <t>2 (2)</t>
  </si>
  <si>
    <t>3 (3)</t>
  </si>
  <si>
    <t>4 (4)</t>
  </si>
  <si>
    <t>5 (5)</t>
  </si>
  <si>
    <t>Suma (Odgovori)</t>
  </si>
  <si>
    <t>Broj slučajeva</t>
  </si>
  <si>
    <t>Aritmetička sredina</t>
  </si>
  <si>
    <t>Standardna devijacija</t>
  </si>
  <si>
    <t>Sažetak polja za EPA2</t>
  </si>
  <si>
    <t>Etički principi  	Istraživači se pridržavaju etičkih principa i praksi, kao i standarda koji odgovaraju njihovoj disciplini, a koji su u skladu sa različitim nacionalnim/ entitetskim i institucionalnim etičkim kodeksima.</t>
  </si>
  <si>
    <t>Sažetak polja za EPA3</t>
  </si>
  <si>
    <t>Profesionalna odgovornost  	Istraživači obavljaju originalna istraživanja, poštujući intelektualnu svojinu drugih istraživanja.</t>
  </si>
  <si>
    <t>Sažetak polja za EPA4</t>
  </si>
  <si>
    <t>Profesionalni stav  	Istraživači su upoznati sa strateškim ciljevima koji regulišu njihovo istraživačko okruženje, mehanizmima finansiranja, i načinom izvještavanja o napretku njihovog istraživačkog poduhvata relevantnim organima na matičnoj instituciji/ ili finansijeru.</t>
  </si>
  <si>
    <t>Sažetak polja za EPA5</t>
  </si>
  <si>
    <t>Ugovorne i zakonske obaveze  	Istraživači su upoznati sa ugovornim i zakonskim (nacionalnim, entiteskim ili institucionalnim) uslovima koji regulišu njihovo istraživanje, obuku ili uslove rada, uključujući prava intelektualne svojine, propise i uslove za bilo kog sponzora ili finansijera.</t>
  </si>
  <si>
    <t>Sažetak polja za EPA6</t>
  </si>
  <si>
    <t>Odgovornost  	Istraživači su odgovorni prema svojoj matičnoj instituciji, finansijerima, drugim povezanim javnim ili privatnim tijelima, i društvu u cijelini. (Ova odgovornost se ogleda u racionalnom korištenju finansija namijenjenih za istraživanje, pogotovo ako je riječ o finansiranju istraživanja iz javnih fondova (tj. trošenju novca poreskih obveznika), pravilnim upravljanjem svojim istraživačkim podacima, i spremnošću za bilo koji vid internih ili eksternih provjera istraživačkog poduhvata.)</t>
  </si>
  <si>
    <t>Sažetak polja za EPA7</t>
  </si>
  <si>
    <t>Dobra praksa u istraživanju  	Istraživači se pridržavaju odredbi o zaštiti na radu u skladu sa postojećim zakonskim i institucionalnim regulativama, uklјučujući preduzimanje neophodnih mjera predostrožnosti za zdravlјe i bezbjednosti sebe i svojih zaposlenih kolega. </t>
  </si>
  <si>
    <t>Sažetak polja za EPA8</t>
  </si>
  <si>
    <t>Dobra praksa u istraživanju  	Istraživači su upoznati sa zakonskim i institucionalnim regulativama u pogledu zaštite i povjerljivosti svojih istraživačkih podataka.</t>
  </si>
  <si>
    <t>Sažetak polja za EPA9</t>
  </si>
  <si>
    <t>Širenje i eksploatacija rezultata/objavljivanje rezultata istraživanja  	Istraživači objavljuju svoje istraživačke rezultate kako bi bili dostupni javnosti kad god se ukaže prilika, i ukoliko je moguće komercijalizuju ih.</t>
  </si>
  <si>
    <t>Sažetak polja za EPA10</t>
  </si>
  <si>
    <t>Javni angažman  	Istraživači doprinose boljem razumijevanju njihovih istraživačkih aktivnosti i rezultata široj društvenoj zajednici i javnosti.</t>
  </si>
  <si>
    <t>Sažetak polja za EPA11</t>
  </si>
  <si>
    <t>Nediskriminacija  	Institucija dovoljno pažnje posvećuje izbjegavanju diskriminacije istraživača na osnovu pola, starosti, etničke i nacionalne pripadnosti, socijalnog porijekla, religije ili vjerovanja, seksualne orijentacije, jezika, invaliditeta, političkog mišljenja, socijalnog i ekonomskog stanja.</t>
  </si>
  <si>
    <t>Sažetak polja za EPA12</t>
  </si>
  <si>
    <t>Evaluacije/ sistemi ocjenjivanja  	Institucija koristi transparentan sistem procjene/ ocjene profesionalnog rada svih istraživača na redovnoj (godišnjoj) osnovi.</t>
  </si>
  <si>
    <t>Sažetak polja za EPA13</t>
  </si>
  <si>
    <t>Upišite slobodan komentar na ovu grupu pitanja (ukoliko imate):</t>
  </si>
  <si>
    <t>Zakonski segment nije nesto sa cime su istrazivaci pretjerano upoznati. Osnova istrazivanja lezi u saradnji sa mentorom i samom licnom angazmanu</t>
  </si>
  <si>
    <t>Kada je u pitanju komercijalizacija rezultata, mislim da bi trebalo dodati dio rečenice u smislu traženja njihovog (istraživača) odobrenja za komercijalizaciju, ustupanje ili eksploataciju njihovih (istraživačkih) rezultata.</t>
  </si>
  <si>
    <t xml:space="preserve">Istraživači u ovom društvu nemaju ni minimum neophodnih preduslova za iole uspješan rad. </t>
  </si>
  <si>
    <t>Nemam komentar.</t>
  </si>
  <si>
    <t xml:space="preserve">nemam komentara_x000D_
</t>
  </si>
  <si>
    <t>Sažetak polja za RZI1</t>
  </si>
  <si>
    <t>Regrutovanje  	Kriterijumi i standardi za prijem istraživača na instituciju su jasno navedeni u konkursu za posao i nisu takvi da obeshrabruju ugrožene grupe ili povratnike u istraživačku karijeru.</t>
  </si>
  <si>
    <t>Sažetak polja za RZI2</t>
  </si>
  <si>
    <t>Regrutovanje (Kod)  	Konkursi za prijem istraživača su javno dostupni i transparentni, prilikom čega su u konkursu potrebne vještine navedene tako da ne obeshrabruju prijavu potencijalnih kandidata.</t>
  </si>
  <si>
    <t>Sažetak polja za RZI3</t>
  </si>
  <si>
    <t>Regrutovanje (Kod)  	Slobodna radna mjesta na bilo kojem nivou istraživačke karijere su javno oglašena i otvorena u razumnom vremenskom periodu za prijavu potencijalnih kandidata i adekvatno su nacionalno/ entitetski objavljena u sredstvima javnog informisanja.</t>
  </si>
  <si>
    <t>Sažetak polja za RZI4</t>
  </si>
  <si>
    <t>Selekcija  	Institucija obezbjeđuje da cjelokupan potencijal istraživača/ kandidata koji se prijavljuju na konkurs, njihova kreativnost i stepen nezavisnosti, je pravilno razmatran od strane izborne komisije.</t>
  </si>
  <si>
    <t>Sažetak polja za RZI5</t>
  </si>
  <si>
    <t>Selekcija  	Izborne komisije za prijem istraživača/ kandidata su sastavljene tako da uključuju članove iz drugih država.</t>
  </si>
  <si>
    <t>Sažetak polja za RZI6</t>
  </si>
  <si>
    <t>Selekcija  	Izborne komisije za prijem istraživača/ kandidata su sastavljene tako da uključuju članove izvan univerzitetskog sistema (privatne kompanije, javne istraživačke institucije, i sl.).</t>
  </si>
  <si>
    <t>Sažetak polja za RZI7</t>
  </si>
  <si>
    <t>Selekcija  	Izborne komisije za prijem istraživača/ kandidata su uvijek izbalansirane po polu.</t>
  </si>
  <si>
    <t>Sažetak polja za RZI8</t>
  </si>
  <si>
    <t>Transparentnost  	Potencijalni kandidati koji se prijavljuju na konkurs su uvijek adekvatno informisani od strane izborne komisije na kraju procesa izbora o slabostima i prednostima njihove kandidature.</t>
  </si>
  <si>
    <t>Sažetak polja za RZI9</t>
  </si>
  <si>
    <t>Način ocjenjivanja   	Proces prijema novih potencijalnih kandidata uzima u obzir širok spektar iskustava kandidata fokusirajući se na njihov ukupni potencijal uzimajući u obzir kvalitativne i kvantitativne ocjene, fokusirajući se i na izvanredne rezultate u okviru raznovrsnih karijera koje su imali, a ne samo na broj publikacija i slično.  	 </t>
  </si>
  <si>
    <t>Sažetak polja za RZI10</t>
  </si>
  <si>
    <t>Varijacije u hronološkom redoslijedu CV-a   	U toku izborne procedure novih kandidata varijacije u hronologiji karijere istraživača se ne sankcionišu, već se smatraju kao potencijalni doprinos profesionalnom razvoju istraživača ka multidisciplinarnosti karijere.</t>
  </si>
  <si>
    <t>Sažetak polja za RZI11</t>
  </si>
  <si>
    <t>Priznavanje iskustva mobilnosti   	Iskustva mobilnosti istraživača (studijski boravak u drugoj zemlji, regionu, na drugoj instituciji, promjena sektora i sl.) posmatraju se pozitivno, kao doprinos profesionalnom razvoju istraživača. </t>
  </si>
  <si>
    <t>Sažetak polja za RZI12</t>
  </si>
  <si>
    <t>Priznavanje kvalifikacija   	Institucija procjenjuje akademske i stručne kvalifikacije istraživača uključujući i njihove neformalne kvalifikacije, naročito u kontekstu međunarodne i profesionalne mobilnosti.</t>
  </si>
  <si>
    <t>Sažetak polja za RZI13</t>
  </si>
  <si>
    <t>Seniorstvo /Nadležnosti  	Izbor potencijalnih kandidata/ istraživača se bazira na podobnosti za odgovarajuću poziciju i vrednuje se prema dostignuću pojedinca, a ne prema ugledu ustanove na kojoj je potencijalni kandidat stekao kvalifikaciju.</t>
  </si>
  <si>
    <t>Sažetak polja za RZI14</t>
  </si>
  <si>
    <t>Postdoktorska angažovanja  	(Ako institucija angažuje postdoktorske istraživače) Institucija primjenjuje jasna pravila i eksplicitne smjernice za angažovanje postdoktorskih istraživača uključujući maksimalno trajanje i ciljeve ovakvog angažovanja, prilikom čega se uzima u obzir vrijeme provedeno u prethodnim postdoktorskim imenovanjima na drugim institucijama i uzima u obzir da postdoktorski status bude prelazan sa primarnim cilјem pružanja dodatnih profesionalnih razvojnih mogućnosti za istraživačku karijeru u kontekstu dugoročne perspektive karijere.</t>
  </si>
  <si>
    <t>Sažetak polja za RZI15</t>
  </si>
  <si>
    <t>Postdoktorska angažovanja   	Angažovanje postdoktorskih istraživača obezbjeđuje dodatne mogućnosti za profesionalni razvoj.  	 </t>
  </si>
  <si>
    <t>Sažetak polja za RZI16</t>
  </si>
  <si>
    <t xml:space="preserve">Trenutno nemamo postdoktorske programe </t>
  </si>
  <si>
    <t>U konkursu je navedeno sve ono što je potrebno kandidatu da se prijavi na posao, tako da dodatne sposobnosi ne moraju biti tretirani kao pozitivni.</t>
  </si>
  <si>
    <t>Kod posljednja dva pitanja izabrana je opcija 3 jer nisam upoznat sa postdoktorskim angazovanjima</t>
  </si>
  <si>
    <t>Uzimanje u obzir izbalansiranosti po bilo kojem ključu (polnom, nacionalnom, političkom) smanjuje a ne povećava potencijal naučnog istraživanja.</t>
  </si>
  <si>
    <t>neka od pitanja nisu dobro formilisana tako da ponuđeni odgovori neodražavaju adekvatan odgovor na njih.</t>
  </si>
  <si>
    <t>nemam komentara</t>
  </si>
  <si>
    <t>Sažetak polja za RU1</t>
  </si>
  <si>
    <t>Priznavanje profesije  	Svi istraživači angažovani u istraživačkoj karijeri priznati su kao profesionalci i tretiraju se od strane matične institucije na odgovarajući način, od početka njihove karijere, počev od postdiplomskog nivoa pa na dalje (bilo da je u pitanju magistar nauka, doktorski kandidat, doktor nauka, državni službenik i sl.).</t>
  </si>
  <si>
    <t>Sažetak polja za RU2</t>
  </si>
  <si>
    <t>Istraživačko okruženje  	Institucija obezbjeđuje vrlo podsticajno istraživačko okruženje koje posjeduje odgovarajuću infrastrukturu, opremu, instrumente, laboratorije, literaturu, saradnju preko istraživačkih mreža, uz poštovanje propisa koji se odnose na zdravlje i bezbjednost u istraživanju.</t>
  </si>
  <si>
    <t>Sažetak polja za RU3</t>
  </si>
  <si>
    <t>Radni uslovi  	Matična institucija je osigurala odgovarajuće uslove za rad istraživača uključujući uslove i za hendikepirane istraživače, prilikom čega je obezbjeđena fleksibilnost koja omogućava uspješno obavljanje istraživanja, između ostalog fleksibilno radno vrijeme, honorarni rad, plaćeno odsustvo, kao i neophodna finansijska i administrativna pravila koja regulišu takve aranžmane.</t>
  </si>
  <si>
    <t>Sažetak polja za RU4</t>
  </si>
  <si>
    <t>Stabilnost i trajnost zaposlenja  	Matična institucija obezbjeđuje i poboljšava stabilnost zaposlenja istraživača.</t>
  </si>
  <si>
    <t>Sažetak polja za RU5</t>
  </si>
  <si>
    <t>Finansiranje i plate  	Odgovarajući uslovi i podsticaji, u smislu plata, su garantovani istraživačima u svim fazama njihove karijere i bez obzira na tip ugovora.</t>
  </si>
  <si>
    <t>Sažetak polja za RU6</t>
  </si>
  <si>
    <t>Finansiranje i plate  	Istraživači imaju adekvatno socijalno osiguranje, uključujući slučajeve bolesti, roditeljskog prava, penzije i naknade za nezaposlenost u skladu sa postojećim nacionalnim zakonodavstvom i nacionalnim ili sektorskim kolektivnim ugovorom.</t>
  </si>
  <si>
    <t>Sažetak polja za RU7</t>
  </si>
  <si>
    <t>Polni balans  	Institucija teži reprezentativnoj ravnopravnosti polova na svim nivoima, uvažavajući politiku jednakih mogućnosti u zapošljavanju, ali da ravnopravnost polova ne daje prednost u odnosu na kvalitet i kriterijume osposobljenosti.</t>
  </si>
  <si>
    <t>Sažetak polja za RU8</t>
  </si>
  <si>
    <t>Razvoj karijere  	Institucija obezbjeđuje svakom istraživaču planiranje razvoja karijere ili strategiju u skladu sa njegovim razvojnim, naučnim i drugim preferencijama, bez obzira na ugovorne situacije ili na potrebe institucije, obezbjeđujući im dostupnost mentora koji pružaju podršku i smjernice za lični i profesionalni razvoj istraživača.</t>
  </si>
  <si>
    <t>Sažetak polja za RU9</t>
  </si>
  <si>
    <t>Vrijednost mobilnosti  	Institucija prepoznaje geografske, međusektorske, interdisciplinarne, virtuelne i druge vrste mobilnosti istraživača kao važno sredstvo za unapređenje naučnog znanja i profesionalnog razvoja u bilo kojoj fazi istraživačke karijere.</t>
  </si>
  <si>
    <t>Sažetak polja za RU10</t>
  </si>
  <si>
    <t>Pristup savjetima o karijeri  	Institucija je odgovorna za savjetovanje o razvoju karijere i pomoć pri traženju posla u različitim institucijama ili kroz saradnju sa drugim strukturama, koja se nudi istraživačima u svim fazama karijere bez obzira na ugovorne situacije.</t>
  </si>
  <si>
    <t>Sažetak polja za RU11</t>
  </si>
  <si>
    <t>Prava intelektualnog vlasništva  	Institucija je odgovorna za promovisanje prava intelektualnog vlasništva istraživača i pravne zaštite.  	 </t>
  </si>
  <si>
    <t>Sažetak polja za RU12</t>
  </si>
  <si>
    <t>Koautorstvo  	Prilikom procjene osoblja matična institucija pozitivno vrednuje koautorstvo i štiti koautorska prava istraživača.</t>
  </si>
  <si>
    <t>Sažetak polja za RU13</t>
  </si>
  <si>
    <t>Podučavanje  	Institucija je osigurala istraživačima da su njihove nastavne obaveze adekvatno nagrađene.</t>
  </si>
  <si>
    <t>Sažetak polja za RU14</t>
  </si>
  <si>
    <t>Podučavanje  	Institucija organizuje nastavne obaveze koje nisu pretjerane i koje ne sprečavaju istraživače u izvršavanju svojih istraživačkih angažmana i aktivnosti.</t>
  </si>
  <si>
    <t>Sažetak polja za RU15</t>
  </si>
  <si>
    <t>Pritužbe/ žalbe  	Institucija je osigurala i primjenjuje procedure koje omogućavaju svojim istraživačima povjerlјivu i neformalnu pomoć u rješavanju konflikata u vezi sa radom, sporovima i žalbama, u cilјu promovisanja pravičnog i jednakog tretmana u okviru institucije i pobolјšanje ukupnog kvaliteta radne sredine.</t>
  </si>
  <si>
    <t>Sažetak polja za RU16</t>
  </si>
  <si>
    <t>Pritužbe/ žalbe  	Institucija je osigurala ombudsman usluge za istraživače.</t>
  </si>
  <si>
    <t>Sažetak polja za RU17</t>
  </si>
  <si>
    <t>Učešće u rukovodstvenim tijelima/ tijelima koja donose odluke  	Institucija uključuje istraživače u procese donošenja odluka u različita tijela i odbore kako bi zaštitili, odnosno promovisali njihove lične i kolektivne interese, a istovremeno doprinijeli radu institucije.</t>
  </si>
  <si>
    <t>Sažetak polja za RU18</t>
  </si>
  <si>
    <t>istrazivac i nastavnik su kod nas ista osoba</t>
  </si>
  <si>
    <t>Непотебно је инсистирати на полној равноправности, наравно не треба је запостаљати, јер је много важнији професионални/научни квалитет кандидата.</t>
  </si>
  <si>
    <t>Istraživčka djelatnost u svim zemljama ovoga dijela svijeta je na nezavidnom nivou. Možemo li govoriti uspješnom istraživanju mladih istraživača koji nemaju pristup akademskoj mreži, nemaju adekvatno opremljene biblioteke, nemaju fondove koji bi podržali adekvatno istraživanje u zemlji i inostranstvu, imaju veliki broj časova preko norme koji se ne plaćaju, imaju pregršt administrativnih obaveza koje izbiljno ometaju istraživački proces</t>
  </si>
  <si>
    <t>Istraživači/kandidati uglavnom moraju sami da se " bore" za svoja prava i sve što im zakonom pripada; institucija malo šta "daje" kandidatima...sve se svodi uglavnom na samopregornost i istrajnost istraživača/kandidata ( na žalost)</t>
  </si>
  <si>
    <t>Sažetak polja za TR1</t>
  </si>
  <si>
    <t>Odnos sa supervizorima/ mentorima  	Istraživači u svojim ranim fazama redovno izvještavaju svog mentora/ supervizore i ostala nadležna tijela na instituciji o svojim istraživačkim rezultatima, napredovanjima, istraživačkim nalazima i sl.</t>
  </si>
  <si>
    <t>Sažetak polja za TR2</t>
  </si>
  <si>
    <t>Nadzor i rukovodeće dužnosti  	Stariji istraživači kao mentori, supervizori i savjetnici za karijeru daju smjernice mlađim istraživačima u pogledu transfera znanja i razvoja karijere izgrađujući sa njima pozitivan odnos.</t>
  </si>
  <si>
    <t>Sažetak polja za TR3</t>
  </si>
  <si>
    <t>Kontinuiran profesionalni razvoj  	Istraživači se kontinuirano poboljšavaju kroz nadograđivanje i širenje spektra svojih vještina i kompetencija, putem formalnih obuka/ treninga, radionica, konferencija i e-learning metoda.</t>
  </si>
  <si>
    <t>Sažetak polja za TR4</t>
  </si>
  <si>
    <t>Pristup istraživačkoj obuci i kontinuiranom napretku  	Institucija obezbjeđuje istraživačima, bez obzira na ugovorne situacije, mogućnost za profesionalni razvoj i unapređenje zaposlenja kroz pristup mjerama za kontinuirani razvoj vještina i kompetencija. </t>
  </si>
  <si>
    <t>Sažetak polja za TR5</t>
  </si>
  <si>
    <t>Nadgledanje  	Institucija dodjeljuje mladim istraživačima mentora ili supervizora, prilikom čega predloženi supervizori imaju dovolјno iskustva u nadzoru istraživanja, imaju vremena, znanja, iskustva, stručnosti i posvećenosti da bi mogli da ponude istraživačima pripravnicima odgovarajuću podršku i obezbijede neophodan napredak i procedure revizije, kao i neophodne povratne mehanizme.</t>
  </si>
  <si>
    <t>Sažetak polja za TR6</t>
  </si>
  <si>
    <t xml:space="preserve">Kao student istraživač-doktorant iskazujem veliko zadovoljstvo i zahvalnost zbog svih pozitivnih iskustava koje sam do sada imala u radu sa svojim mentorom i s čitavom organizacijom doktorskog studija na Filozofskom fakultetu. </t>
  </si>
  <si>
    <t xml:space="preserve">Komentar na ukupnu anketu: Poštovani, ja radim Doktorsku disertaciju na vašem Univerzitetu ali nisam upoznata sa svim detaljima kako vas univerzitet  funkcionira, zbog toga sam odgovor na pojedina pitanja dala prema svom mišljenju iako nisam detaljno upoznata. Hvala Vam da ste mi dali priliku da učestvujem uovom procesu. </t>
  </si>
  <si>
    <t>Sažetak polja za OJ</t>
  </si>
  <si>
    <t>Naziv fakulteta/ akademije na kojem/ kojoj ste angažovani:</t>
  </si>
  <si>
    <t>Akademija likovnih umjetnosti (A1)</t>
  </si>
  <si>
    <t>Fakultet za proizvodnju i menadžment (A2)</t>
  </si>
  <si>
    <t>Medicinski fakultet (A3)</t>
  </si>
  <si>
    <t>Pravoslavni bogoslovski fakultet (A4)</t>
  </si>
  <si>
    <t>Elektrotehnički fakultet (A5)</t>
  </si>
  <si>
    <t>Poljoprivredni fakultet (A6)</t>
  </si>
  <si>
    <t>Mašinski fakultet (A7)</t>
  </si>
  <si>
    <t>Muzička akademija (A8)</t>
  </si>
  <si>
    <t>Filozofski fakultet (A9)</t>
  </si>
  <si>
    <t>Pravni fakultet (10)</t>
  </si>
  <si>
    <t>Ekonomski fakultet Pale (11)</t>
  </si>
  <si>
    <t>Fakultet fizičkog vaspitanja i sporta (12)</t>
  </si>
  <si>
    <t>Tehnološki fakultet (13)</t>
  </si>
  <si>
    <t>Fakultet poslovne ekonomije (14)</t>
  </si>
  <si>
    <t>Pedagoški fakultet (15)</t>
  </si>
  <si>
    <t>Ekonomski fakultet Brčko (16)</t>
  </si>
  <si>
    <t>Saobraćajni fakultet (17)</t>
  </si>
  <si>
    <t>Rektorat (18)</t>
  </si>
  <si>
    <t>Sažetak polja za Zvanje</t>
  </si>
  <si>
    <t>Vaše naučno-nastavno/ umjetničko-nastavno zvanje na fakultetu/ akademiji Univerziteta u Istočnom Sarajevu/ radna pozicija:</t>
  </si>
  <si>
    <t>dr</t>
  </si>
  <si>
    <t>ns</t>
  </si>
  <si>
    <t>EPA</t>
  </si>
  <si>
    <t>RZI</t>
  </si>
  <si>
    <t>RU</t>
  </si>
  <si>
    <t>TR</t>
  </si>
  <si>
    <t>Doktorski kandidati</t>
  </si>
  <si>
    <t xml:space="preserve">Administrativno osoblje </t>
  </si>
  <si>
    <t xml:space="preserve">Vanredni profesor </t>
  </si>
  <si>
    <t xml:space="preserve">Docent </t>
  </si>
  <si>
    <t>Viši umjetnički saradnik</t>
  </si>
  <si>
    <t xml:space="preserve">Umjetnički saradnik </t>
  </si>
  <si>
    <t>Predavač/ nastavnik/ saradnik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</si>
</sst>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0"/>
      <name val="Arial"/>
    </font>
    <font>
      <b/>
      <sz val="10"/>
      <name val="Arial"/>
      <family val="2"/>
    </font>
    <font>
      <sz val="10"/>
      <name val="Arial"/>
      <family val="2"/>
    </font>
    <font>
      <sz val="9"/>
      <name val="Arial"/>
      <family val="2"/>
    </font>
  </fonts>
  <fills count="3">
    <fill>
      <patternFill patternType="none"/>
    </fill>
    <fill>
      <patternFill patternType="gray125"/>
    </fill>
    <fill>
      <patternFill patternType="solid">
        <fgColor theme="0" tint="-0.149967955565050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applyProtection="1">
      <protection locked="0"/>
    </xf>
    <xf numFmtId="10" fontId="0" fillId="0" borderId="0" xfId="0" applyNumberFormat="1" applyProtection="1">
      <protection locked="0"/>
    </xf>
    <xf numFmtId="0" fontId="1" fillId="0" borderId="0" xfId="0" applyFont="1" applyProtection="1">
      <protection locked="0"/>
    </xf>
    <xf numFmtId="0" fontId="2" fillId="0" borderId="0" xfId="0" applyFont="1" applyProtection="1">
      <protection locked="0"/>
    </xf>
    <xf numFmtId="10" fontId="2" fillId="0" borderId="0" xfId="0" applyNumberFormat="1" applyFont="1" applyProtection="1">
      <protection locked="0"/>
    </xf>
    <xf numFmtId="2" fontId="0" fillId="0" borderId="0" xfId="0" applyNumberFormat="1" applyProtection="1">
      <protection locked="0"/>
    </xf>
    <xf numFmtId="0" fontId="0" fillId="0" borderId="0" xfId="0" applyAlignment="1" applyProtection="1">
      <alignment horizontal="center" vertical="center"/>
      <protection locked="0"/>
    </xf>
    <xf numFmtId="0" fontId="0" fillId="2" borderId="1" xfId="0" applyFill="1" applyBorder="1" applyAlignment="1" applyProtection="1">
      <alignment horizontal="center" vertical="center"/>
      <protection locked="0"/>
    </xf>
    <xf numFmtId="2" fontId="0" fillId="0" borderId="1" xfId="0" applyNumberForma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3" fillId="0" borderId="0" xfId="0" applyFont="1" applyAlignment="1" applyProtection="1">
      <alignment horizontal="left" vertical="center"/>
      <protection locked="0"/>
    </xf>
    <xf numFmtId="0" fontId="3" fillId="0" borderId="0" xfId="0" applyFont="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063"/>
  <sheetViews>
    <sheetView tabSelected="1" zoomScale="60" zoomScaleNormal="60" workbookViewId="0">
      <selection activeCell="F1072" sqref="F1072"/>
    </sheetView>
  </sheetViews>
  <sheetFormatPr defaultRowHeight="12.75" x14ac:dyDescent="0.2"/>
  <cols>
    <col min="1" max="1" width="30.5703125" customWidth="1"/>
    <col min="2" max="21" width="20.7109375" customWidth="1"/>
  </cols>
  <sheetData>
    <row r="1" spans="1:3" x14ac:dyDescent="0.2">
      <c r="A1" t="s">
        <v>0</v>
      </c>
      <c r="B1">
        <f>106+239</f>
        <v>345</v>
      </c>
    </row>
    <row r="2" spans="1:3" x14ac:dyDescent="0.2">
      <c r="A2" t="s">
        <v>1</v>
      </c>
      <c r="B2">
        <f>106+239</f>
        <v>345</v>
      </c>
    </row>
    <row r="3" spans="1:3" x14ac:dyDescent="0.2">
      <c r="A3" t="s">
        <v>2</v>
      </c>
      <c r="B3" s="1">
        <v>1</v>
      </c>
      <c r="C3" s="1"/>
    </row>
    <row r="6" spans="1:3" x14ac:dyDescent="0.2">
      <c r="A6" t="s">
        <v>3</v>
      </c>
    </row>
    <row r="7" spans="1:3" x14ac:dyDescent="0.2">
      <c r="A7" t="s">
        <v>4</v>
      </c>
    </row>
    <row r="8" spans="1:3" x14ac:dyDescent="0.2">
      <c r="A8" t="s">
        <v>5</v>
      </c>
      <c r="B8" t="s">
        <v>6</v>
      </c>
    </row>
    <row r="9" spans="1:3" x14ac:dyDescent="0.2">
      <c r="A9" t="s">
        <v>8</v>
      </c>
      <c r="B9">
        <v>169</v>
      </c>
      <c r="C9" s="1">
        <f>B9/(B9+B10)</f>
        <v>0.48985507246376814</v>
      </c>
    </row>
    <row r="10" spans="1:3" x14ac:dyDescent="0.2">
      <c r="A10" t="s">
        <v>9</v>
      </c>
      <c r="B10">
        <v>176</v>
      </c>
      <c r="C10" s="1">
        <f>B10/(B10+B9)</f>
        <v>0.51014492753623186</v>
      </c>
    </row>
    <row r="11" spans="1:3" x14ac:dyDescent="0.2">
      <c r="A11" t="s">
        <v>10</v>
      </c>
      <c r="B11">
        <v>0</v>
      </c>
      <c r="C11" s="1"/>
    </row>
    <row r="13" spans="1:3" x14ac:dyDescent="0.2">
      <c r="A13" t="s">
        <v>306</v>
      </c>
      <c r="B13" t="s">
        <v>329</v>
      </c>
    </row>
    <row r="14" spans="1:3" x14ac:dyDescent="0.2">
      <c r="A14" t="s">
        <v>307</v>
      </c>
    </row>
    <row r="15" spans="1:3" x14ac:dyDescent="0.2">
      <c r="A15" t="s">
        <v>5</v>
      </c>
      <c r="B15" t="s">
        <v>6</v>
      </c>
      <c r="C15" t="s">
        <v>7</v>
      </c>
    </row>
    <row r="16" spans="1:3" x14ac:dyDescent="0.2">
      <c r="A16" t="s">
        <v>308</v>
      </c>
      <c r="B16">
        <v>13</v>
      </c>
      <c r="C16" s="1">
        <v>5.4393305439330547E-2</v>
      </c>
    </row>
    <row r="17" spans="1:3" x14ac:dyDescent="0.2">
      <c r="A17" t="s">
        <v>309</v>
      </c>
      <c r="B17">
        <v>11</v>
      </c>
      <c r="C17" s="1">
        <v>4.6025104602510455E-2</v>
      </c>
    </row>
    <row r="18" spans="1:3" x14ac:dyDescent="0.2">
      <c r="A18" t="s">
        <v>310</v>
      </c>
      <c r="B18">
        <v>15</v>
      </c>
      <c r="C18" s="1">
        <v>6.2761506276150625E-2</v>
      </c>
    </row>
    <row r="19" spans="1:3" x14ac:dyDescent="0.2">
      <c r="A19" t="s">
        <v>311</v>
      </c>
      <c r="B19">
        <v>4</v>
      </c>
      <c r="C19" s="1">
        <v>1.6736401673640166E-2</v>
      </c>
    </row>
    <row r="20" spans="1:3" x14ac:dyDescent="0.2">
      <c r="A20" t="s">
        <v>312</v>
      </c>
      <c r="B20">
        <v>11</v>
      </c>
      <c r="C20" s="1">
        <v>4.6025104602510455E-2</v>
      </c>
    </row>
    <row r="21" spans="1:3" x14ac:dyDescent="0.2">
      <c r="A21" t="s">
        <v>313</v>
      </c>
      <c r="B21">
        <v>16</v>
      </c>
      <c r="C21" s="1">
        <v>6.6945606694560664E-2</v>
      </c>
    </row>
    <row r="22" spans="1:3" x14ac:dyDescent="0.2">
      <c r="A22" t="s">
        <v>314</v>
      </c>
      <c r="B22">
        <v>11</v>
      </c>
      <c r="C22" s="1">
        <v>4.6025104602510455E-2</v>
      </c>
    </row>
    <row r="23" spans="1:3" x14ac:dyDescent="0.2">
      <c r="A23" t="s">
        <v>315</v>
      </c>
      <c r="B23">
        <v>34</v>
      </c>
      <c r="C23" s="1">
        <v>0.14225941422594143</v>
      </c>
    </row>
    <row r="24" spans="1:3" x14ac:dyDescent="0.2">
      <c r="A24" t="s">
        <v>316</v>
      </c>
      <c r="B24">
        <v>14</v>
      </c>
      <c r="C24" s="1">
        <v>5.8577405857740586E-2</v>
      </c>
    </row>
    <row r="25" spans="1:3" x14ac:dyDescent="0.2">
      <c r="A25" t="s">
        <v>317</v>
      </c>
      <c r="B25">
        <v>9</v>
      </c>
      <c r="C25" s="1">
        <v>3.7656903765690378E-2</v>
      </c>
    </row>
    <row r="26" spans="1:3" x14ac:dyDescent="0.2">
      <c r="A26" t="s">
        <v>318</v>
      </c>
      <c r="B26">
        <v>5</v>
      </c>
      <c r="C26" s="1">
        <v>2.0920502092050208E-2</v>
      </c>
    </row>
    <row r="27" spans="1:3" x14ac:dyDescent="0.2">
      <c r="A27" t="s">
        <v>319</v>
      </c>
      <c r="B27">
        <v>2</v>
      </c>
      <c r="C27" s="1">
        <v>8.368200836820083E-3</v>
      </c>
    </row>
    <row r="28" spans="1:3" x14ac:dyDescent="0.2">
      <c r="A28" t="s">
        <v>320</v>
      </c>
      <c r="B28">
        <v>20</v>
      </c>
      <c r="C28" s="1">
        <v>8.3682008368200833E-2</v>
      </c>
    </row>
    <row r="29" spans="1:3" x14ac:dyDescent="0.2">
      <c r="A29" t="s">
        <v>321</v>
      </c>
      <c r="B29">
        <v>11</v>
      </c>
      <c r="C29" s="1">
        <v>4.6025104602510455E-2</v>
      </c>
    </row>
    <row r="30" spans="1:3" x14ac:dyDescent="0.2">
      <c r="A30" t="s">
        <v>322</v>
      </c>
      <c r="B30">
        <v>31</v>
      </c>
      <c r="C30" s="1">
        <v>0.1297071129707113</v>
      </c>
    </row>
    <row r="31" spans="1:3" x14ac:dyDescent="0.2">
      <c r="A31" t="s">
        <v>323</v>
      </c>
      <c r="B31">
        <v>16</v>
      </c>
      <c r="C31" s="1">
        <v>6.6945606694560664E-2</v>
      </c>
    </row>
    <row r="32" spans="1:3" x14ac:dyDescent="0.2">
      <c r="A32" t="s">
        <v>324</v>
      </c>
      <c r="B32">
        <v>14</v>
      </c>
      <c r="C32" s="1">
        <v>5.8577405857740586E-2</v>
      </c>
    </row>
    <row r="33" spans="1:3" x14ac:dyDescent="0.2">
      <c r="A33" t="s">
        <v>325</v>
      </c>
      <c r="B33">
        <v>2</v>
      </c>
      <c r="C33" s="1">
        <v>8.368200836820083E-3</v>
      </c>
    </row>
    <row r="34" spans="1:3" x14ac:dyDescent="0.2">
      <c r="A34" t="s">
        <v>10</v>
      </c>
      <c r="B34">
        <v>0</v>
      </c>
      <c r="C34" s="1">
        <v>0</v>
      </c>
    </row>
    <row r="36" spans="1:3" s="3" customFormat="1" x14ac:dyDescent="0.2">
      <c r="A36" s="3" t="s">
        <v>326</v>
      </c>
    </row>
    <row r="37" spans="1:3" s="3" customFormat="1" x14ac:dyDescent="0.2">
      <c r="A37" s="3" t="s">
        <v>327</v>
      </c>
    </row>
    <row r="38" spans="1:3" s="3" customFormat="1" x14ac:dyDescent="0.2">
      <c r="A38" s="3" t="s">
        <v>5</v>
      </c>
      <c r="B38" s="3" t="s">
        <v>6</v>
      </c>
      <c r="C38" s="3" t="s">
        <v>7</v>
      </c>
    </row>
    <row r="39" spans="1:3" s="3" customFormat="1" x14ac:dyDescent="0.2">
      <c r="A39" s="3" t="s">
        <v>116</v>
      </c>
      <c r="B39" s="3">
        <v>24</v>
      </c>
      <c r="C39" s="4">
        <f>B39/SUM(B39:B48)</f>
        <v>6.9565217391304349E-2</v>
      </c>
    </row>
    <row r="40" spans="1:3" s="3" customFormat="1" x14ac:dyDescent="0.2">
      <c r="A40" s="3" t="s">
        <v>336</v>
      </c>
      <c r="B40" s="3">
        <v>40</v>
      </c>
      <c r="C40" s="4">
        <f>B40/SUM(B39:B48)</f>
        <v>0.11594202898550725</v>
      </c>
    </row>
    <row r="41" spans="1:3" s="3" customFormat="1" x14ac:dyDescent="0.2">
      <c r="A41" s="3" t="s">
        <v>337</v>
      </c>
      <c r="B41" s="3">
        <v>57</v>
      </c>
      <c r="C41" s="4">
        <f>B41/SUM(B39:B48)</f>
        <v>0.16521739130434782</v>
      </c>
    </row>
    <row r="42" spans="1:3" s="3" customFormat="1" x14ac:dyDescent="0.2">
      <c r="A42" s="3" t="s">
        <v>119</v>
      </c>
      <c r="B42" s="3">
        <v>68</v>
      </c>
      <c r="C42" s="4">
        <f>B42/SUM(B39:B48)</f>
        <v>0.19710144927536233</v>
      </c>
    </row>
    <row r="43" spans="1:3" s="3" customFormat="1" x14ac:dyDescent="0.2">
      <c r="A43" s="3" t="s">
        <v>338</v>
      </c>
      <c r="B43" s="3">
        <v>1</v>
      </c>
      <c r="C43" s="4">
        <f>B43/SUM(B39:B48)</f>
        <v>2.8985507246376812E-3</v>
      </c>
    </row>
    <row r="44" spans="1:3" s="3" customFormat="1" x14ac:dyDescent="0.2">
      <c r="A44" s="3" t="s">
        <v>134</v>
      </c>
      <c r="B44" s="3">
        <v>34</v>
      </c>
      <c r="C44" s="4">
        <f>B44/SUM(B39:B48)</f>
        <v>9.8550724637681164E-2</v>
      </c>
    </row>
    <row r="45" spans="1:3" s="3" customFormat="1" x14ac:dyDescent="0.2">
      <c r="A45" s="3" t="s">
        <v>339</v>
      </c>
      <c r="B45" s="3">
        <v>2</v>
      </c>
      <c r="C45" s="4">
        <f>B45/SUM(B39:B48)</f>
        <v>5.7971014492753624E-3</v>
      </c>
    </row>
    <row r="46" spans="1:3" s="3" customFormat="1" x14ac:dyDescent="0.2">
      <c r="A46" s="3" t="s">
        <v>340</v>
      </c>
      <c r="B46" s="3">
        <v>4</v>
      </c>
      <c r="C46" s="4">
        <f>B46/SUM(B39:B48)</f>
        <v>1.1594202898550725E-2</v>
      </c>
    </row>
    <row r="47" spans="1:3" s="3" customFormat="1" x14ac:dyDescent="0.2">
      <c r="A47" s="3" t="s">
        <v>335</v>
      </c>
      <c r="B47" s="3">
        <v>9</v>
      </c>
      <c r="C47" s="4">
        <f>B47/SUM(B39:B48)</f>
        <v>2.6086956521739129E-2</v>
      </c>
    </row>
    <row r="48" spans="1:3" s="3" customFormat="1" x14ac:dyDescent="0.2">
      <c r="A48" s="3" t="s">
        <v>334</v>
      </c>
      <c r="B48" s="3">
        <v>106</v>
      </c>
      <c r="C48" s="4">
        <f>B48/SUM(B39:B48)</f>
        <v>0.30724637681159422</v>
      </c>
    </row>
    <row r="49" spans="1:3" s="3" customFormat="1" x14ac:dyDescent="0.2">
      <c r="C49" s="4"/>
    </row>
    <row r="50" spans="1:3" s="3" customFormat="1" x14ac:dyDescent="0.2">
      <c r="C50" s="4"/>
    </row>
    <row r="51" spans="1:3" s="3" customFormat="1" x14ac:dyDescent="0.2">
      <c r="C51" s="4"/>
    </row>
    <row r="52" spans="1:3" s="3" customFormat="1" x14ac:dyDescent="0.2">
      <c r="C52" s="4"/>
    </row>
    <row r="53" spans="1:3" s="3" customFormat="1" x14ac:dyDescent="0.2">
      <c r="C53" s="4"/>
    </row>
    <row r="54" spans="1:3" s="3" customFormat="1" x14ac:dyDescent="0.2">
      <c r="C54" s="4"/>
    </row>
    <row r="55" spans="1:3" x14ac:dyDescent="0.2">
      <c r="A55" t="s">
        <v>11</v>
      </c>
    </row>
    <row r="56" spans="1:3" x14ac:dyDescent="0.2">
      <c r="A56" t="s">
        <v>12</v>
      </c>
      <c r="B56" t="s">
        <v>328</v>
      </c>
    </row>
    <row r="57" spans="1:3" x14ac:dyDescent="0.2">
      <c r="A57" t="s">
        <v>5</v>
      </c>
      <c r="B57" t="s">
        <v>6</v>
      </c>
      <c r="C57" t="s">
        <v>7</v>
      </c>
    </row>
    <row r="58" spans="1:3" x14ac:dyDescent="0.2">
      <c r="A58" t="s">
        <v>13</v>
      </c>
      <c r="B58">
        <v>71</v>
      </c>
      <c r="C58" s="1">
        <v>0.66981132075471694</v>
      </c>
    </row>
    <row r="59" spans="1:3" x14ac:dyDescent="0.2">
      <c r="A59" t="s">
        <v>14</v>
      </c>
      <c r="B59">
        <v>27</v>
      </c>
      <c r="C59" s="1">
        <v>0.25471698113207547</v>
      </c>
    </row>
    <row r="60" spans="1:3" x14ac:dyDescent="0.2">
      <c r="A60" t="s">
        <v>15</v>
      </c>
      <c r="B60">
        <v>3</v>
      </c>
      <c r="C60" s="1">
        <v>2.8301886792452834E-2</v>
      </c>
    </row>
    <row r="61" spans="1:3" x14ac:dyDescent="0.2">
      <c r="A61" t="s">
        <v>10</v>
      </c>
      <c r="B61">
        <v>5</v>
      </c>
      <c r="C61" s="1">
        <v>4.716981132075472E-2</v>
      </c>
    </row>
    <row r="62" spans="1:3" x14ac:dyDescent="0.2">
      <c r="C62" s="1"/>
    </row>
    <row r="63" spans="1:3" x14ac:dyDescent="0.2">
      <c r="A63" t="s">
        <v>16</v>
      </c>
    </row>
    <row r="64" spans="1:3" x14ac:dyDescent="0.2">
      <c r="A64" t="s">
        <v>17</v>
      </c>
    </row>
    <row r="65" spans="1:3" x14ac:dyDescent="0.2">
      <c r="A65" t="s">
        <v>5</v>
      </c>
      <c r="B65">
        <v>98</v>
      </c>
      <c r="C65" s="1">
        <v>1</v>
      </c>
    </row>
    <row r="66" spans="1:3" x14ac:dyDescent="0.2">
      <c r="A66" t="s">
        <v>10</v>
      </c>
      <c r="B66">
        <v>0</v>
      </c>
      <c r="C66" s="1">
        <v>0</v>
      </c>
    </row>
    <row r="69" spans="1:3" x14ac:dyDescent="0.2">
      <c r="A69" s="2" t="s">
        <v>18</v>
      </c>
      <c r="B69" s="2" t="s">
        <v>5</v>
      </c>
    </row>
    <row r="70" spans="1:3" x14ac:dyDescent="0.2">
      <c r="A70">
        <v>1</v>
      </c>
      <c r="B70" t="s">
        <v>19</v>
      </c>
    </row>
    <row r="71" spans="1:3" x14ac:dyDescent="0.2">
      <c r="A71">
        <v>2</v>
      </c>
      <c r="B71" t="s">
        <v>20</v>
      </c>
    </row>
    <row r="72" spans="1:3" x14ac:dyDescent="0.2">
      <c r="A72">
        <v>4</v>
      </c>
      <c r="B72" t="s">
        <v>21</v>
      </c>
    </row>
    <row r="73" spans="1:3" x14ac:dyDescent="0.2">
      <c r="A73">
        <v>5</v>
      </c>
      <c r="B73" t="s">
        <v>22</v>
      </c>
    </row>
    <row r="74" spans="1:3" x14ac:dyDescent="0.2">
      <c r="A74">
        <v>6</v>
      </c>
      <c r="B74" t="s">
        <v>23</v>
      </c>
    </row>
    <row r="75" spans="1:3" x14ac:dyDescent="0.2">
      <c r="A75">
        <v>8</v>
      </c>
      <c r="B75" t="s">
        <v>24</v>
      </c>
    </row>
    <row r="76" spans="1:3" x14ac:dyDescent="0.2">
      <c r="A76">
        <v>9</v>
      </c>
      <c r="B76" t="s">
        <v>25</v>
      </c>
    </row>
    <row r="77" spans="1:3" x14ac:dyDescent="0.2">
      <c r="A77">
        <v>10</v>
      </c>
      <c r="B77" t="s">
        <v>26</v>
      </c>
    </row>
    <row r="78" spans="1:3" x14ac:dyDescent="0.2">
      <c r="A78">
        <v>11</v>
      </c>
      <c r="B78" t="s">
        <v>27</v>
      </c>
    </row>
    <row r="79" spans="1:3" x14ac:dyDescent="0.2">
      <c r="A79">
        <v>12</v>
      </c>
      <c r="B79" t="s">
        <v>28</v>
      </c>
    </row>
    <row r="80" spans="1:3" x14ac:dyDescent="0.2">
      <c r="A80">
        <v>13</v>
      </c>
      <c r="B80" t="s">
        <v>29</v>
      </c>
    </row>
    <row r="81" spans="1:2" x14ac:dyDescent="0.2">
      <c r="A81">
        <v>15</v>
      </c>
      <c r="B81" t="s">
        <v>30</v>
      </c>
    </row>
    <row r="82" spans="1:2" x14ac:dyDescent="0.2">
      <c r="A82">
        <v>16</v>
      </c>
      <c r="B82" t="s">
        <v>31</v>
      </c>
    </row>
    <row r="83" spans="1:2" x14ac:dyDescent="0.2">
      <c r="A83">
        <v>17</v>
      </c>
      <c r="B83" t="s">
        <v>32</v>
      </c>
    </row>
    <row r="84" spans="1:2" x14ac:dyDescent="0.2">
      <c r="A84">
        <v>21</v>
      </c>
      <c r="B84" t="s">
        <v>33</v>
      </c>
    </row>
    <row r="85" spans="1:2" x14ac:dyDescent="0.2">
      <c r="A85">
        <v>24</v>
      </c>
      <c r="B85" t="s">
        <v>34</v>
      </c>
    </row>
    <row r="86" spans="1:2" x14ac:dyDescent="0.2">
      <c r="A86">
        <v>25</v>
      </c>
      <c r="B86" t="s">
        <v>35</v>
      </c>
    </row>
    <row r="87" spans="1:2" x14ac:dyDescent="0.2">
      <c r="A87">
        <v>26</v>
      </c>
      <c r="B87" t="s">
        <v>36</v>
      </c>
    </row>
    <row r="88" spans="1:2" x14ac:dyDescent="0.2">
      <c r="A88">
        <v>27</v>
      </c>
      <c r="B88" t="s">
        <v>37</v>
      </c>
    </row>
    <row r="89" spans="1:2" x14ac:dyDescent="0.2">
      <c r="A89">
        <v>28</v>
      </c>
      <c r="B89" t="s">
        <v>38</v>
      </c>
    </row>
    <row r="90" spans="1:2" x14ac:dyDescent="0.2">
      <c r="A90">
        <v>29</v>
      </c>
      <c r="B90" t="s">
        <v>39</v>
      </c>
    </row>
    <row r="91" spans="1:2" x14ac:dyDescent="0.2">
      <c r="A91">
        <v>31</v>
      </c>
      <c r="B91" t="s">
        <v>40</v>
      </c>
    </row>
    <row r="92" spans="1:2" x14ac:dyDescent="0.2">
      <c r="A92">
        <v>32</v>
      </c>
      <c r="B92" t="s">
        <v>41</v>
      </c>
    </row>
    <row r="93" spans="1:2" x14ac:dyDescent="0.2">
      <c r="A93">
        <v>33</v>
      </c>
      <c r="B93" t="s">
        <v>42</v>
      </c>
    </row>
    <row r="94" spans="1:2" x14ac:dyDescent="0.2">
      <c r="A94">
        <v>34</v>
      </c>
      <c r="B94" t="s">
        <v>43</v>
      </c>
    </row>
    <row r="95" spans="1:2" x14ac:dyDescent="0.2">
      <c r="A95">
        <v>35</v>
      </c>
      <c r="B95" t="s">
        <v>44</v>
      </c>
    </row>
    <row r="96" spans="1:2" x14ac:dyDescent="0.2">
      <c r="A96">
        <v>36</v>
      </c>
      <c r="B96" t="s">
        <v>28</v>
      </c>
    </row>
    <row r="97" spans="1:2" x14ac:dyDescent="0.2">
      <c r="A97">
        <v>38</v>
      </c>
      <c r="B97" t="s">
        <v>45</v>
      </c>
    </row>
    <row r="98" spans="1:2" x14ac:dyDescent="0.2">
      <c r="A98">
        <v>39</v>
      </c>
      <c r="B98" t="s">
        <v>46</v>
      </c>
    </row>
    <row r="99" spans="1:2" x14ac:dyDescent="0.2">
      <c r="A99">
        <v>40</v>
      </c>
      <c r="B99" t="s">
        <v>47</v>
      </c>
    </row>
    <row r="100" spans="1:2" x14ac:dyDescent="0.2">
      <c r="A100">
        <v>83</v>
      </c>
      <c r="B100" t="s">
        <v>48</v>
      </c>
    </row>
    <row r="101" spans="1:2" x14ac:dyDescent="0.2">
      <c r="A101">
        <v>42</v>
      </c>
      <c r="B101" t="s">
        <v>49</v>
      </c>
    </row>
    <row r="102" spans="1:2" x14ac:dyDescent="0.2">
      <c r="A102">
        <v>44</v>
      </c>
      <c r="B102" t="s">
        <v>20</v>
      </c>
    </row>
    <row r="103" spans="1:2" x14ac:dyDescent="0.2">
      <c r="A103">
        <v>45</v>
      </c>
      <c r="B103" t="s">
        <v>50</v>
      </c>
    </row>
    <row r="104" spans="1:2" x14ac:dyDescent="0.2">
      <c r="A104">
        <v>46</v>
      </c>
      <c r="B104" t="s">
        <v>51</v>
      </c>
    </row>
    <row r="105" spans="1:2" x14ac:dyDescent="0.2">
      <c r="A105">
        <v>47</v>
      </c>
      <c r="B105" t="s">
        <v>52</v>
      </c>
    </row>
    <row r="106" spans="1:2" x14ac:dyDescent="0.2">
      <c r="A106">
        <v>48</v>
      </c>
      <c r="B106" t="s">
        <v>53</v>
      </c>
    </row>
    <row r="107" spans="1:2" x14ac:dyDescent="0.2">
      <c r="A107">
        <v>49</v>
      </c>
      <c r="B107" t="s">
        <v>54</v>
      </c>
    </row>
    <row r="108" spans="1:2" x14ac:dyDescent="0.2">
      <c r="A108">
        <v>50</v>
      </c>
      <c r="B108" t="s">
        <v>55</v>
      </c>
    </row>
    <row r="109" spans="1:2" x14ac:dyDescent="0.2">
      <c r="A109">
        <v>51</v>
      </c>
      <c r="B109" t="s">
        <v>56</v>
      </c>
    </row>
    <row r="110" spans="1:2" x14ac:dyDescent="0.2">
      <c r="A110">
        <v>52</v>
      </c>
      <c r="B110" t="s">
        <v>57</v>
      </c>
    </row>
    <row r="111" spans="1:2" x14ac:dyDescent="0.2">
      <c r="A111">
        <v>53</v>
      </c>
      <c r="B111" t="s">
        <v>58</v>
      </c>
    </row>
    <row r="112" spans="1:2" x14ac:dyDescent="0.2">
      <c r="A112">
        <v>54</v>
      </c>
      <c r="B112" t="s">
        <v>59</v>
      </c>
    </row>
    <row r="113" spans="1:2" x14ac:dyDescent="0.2">
      <c r="A113">
        <v>55</v>
      </c>
      <c r="B113" t="s">
        <v>60</v>
      </c>
    </row>
    <row r="114" spans="1:2" x14ac:dyDescent="0.2">
      <c r="A114">
        <v>56</v>
      </c>
      <c r="B114" t="s">
        <v>61</v>
      </c>
    </row>
    <row r="115" spans="1:2" x14ac:dyDescent="0.2">
      <c r="A115">
        <v>57</v>
      </c>
      <c r="B115" t="s">
        <v>62</v>
      </c>
    </row>
    <row r="116" spans="1:2" x14ac:dyDescent="0.2">
      <c r="A116">
        <v>58</v>
      </c>
      <c r="B116" t="s">
        <v>63</v>
      </c>
    </row>
    <row r="117" spans="1:2" x14ac:dyDescent="0.2">
      <c r="A117">
        <v>59</v>
      </c>
      <c r="B117" t="s">
        <v>64</v>
      </c>
    </row>
    <row r="118" spans="1:2" x14ac:dyDescent="0.2">
      <c r="A118">
        <v>60</v>
      </c>
      <c r="B118" t="s">
        <v>65</v>
      </c>
    </row>
    <row r="119" spans="1:2" x14ac:dyDescent="0.2">
      <c r="A119">
        <v>61</v>
      </c>
      <c r="B119" t="s">
        <v>66</v>
      </c>
    </row>
    <row r="120" spans="1:2" x14ac:dyDescent="0.2">
      <c r="A120">
        <v>64</v>
      </c>
      <c r="B120" t="s">
        <v>67</v>
      </c>
    </row>
    <row r="121" spans="1:2" x14ac:dyDescent="0.2">
      <c r="A121">
        <v>65</v>
      </c>
      <c r="B121" t="s">
        <v>68</v>
      </c>
    </row>
    <row r="122" spans="1:2" x14ac:dyDescent="0.2">
      <c r="A122">
        <v>66</v>
      </c>
      <c r="B122" t="s">
        <v>69</v>
      </c>
    </row>
    <row r="123" spans="1:2" x14ac:dyDescent="0.2">
      <c r="A123">
        <v>67</v>
      </c>
      <c r="B123" t="s">
        <v>66</v>
      </c>
    </row>
    <row r="124" spans="1:2" x14ac:dyDescent="0.2">
      <c r="A124">
        <v>68</v>
      </c>
      <c r="B124" t="s">
        <v>70</v>
      </c>
    </row>
    <row r="125" spans="1:2" x14ac:dyDescent="0.2">
      <c r="A125">
        <v>69</v>
      </c>
      <c r="B125" t="s">
        <v>71</v>
      </c>
    </row>
    <row r="126" spans="1:2" x14ac:dyDescent="0.2">
      <c r="A126">
        <v>70</v>
      </c>
      <c r="B126" t="s">
        <v>72</v>
      </c>
    </row>
    <row r="127" spans="1:2" x14ac:dyDescent="0.2">
      <c r="A127">
        <v>71</v>
      </c>
      <c r="B127" t="s">
        <v>73</v>
      </c>
    </row>
    <row r="128" spans="1:2" x14ac:dyDescent="0.2">
      <c r="A128">
        <v>72</v>
      </c>
      <c r="B128" t="s">
        <v>74</v>
      </c>
    </row>
    <row r="129" spans="1:2" x14ac:dyDescent="0.2">
      <c r="A129">
        <v>73</v>
      </c>
      <c r="B129" t="s">
        <v>75</v>
      </c>
    </row>
    <row r="130" spans="1:2" x14ac:dyDescent="0.2">
      <c r="A130">
        <v>74</v>
      </c>
      <c r="B130" t="s">
        <v>64</v>
      </c>
    </row>
    <row r="131" spans="1:2" x14ac:dyDescent="0.2">
      <c r="A131">
        <v>128</v>
      </c>
      <c r="B131" t="s">
        <v>76</v>
      </c>
    </row>
    <row r="132" spans="1:2" x14ac:dyDescent="0.2">
      <c r="A132">
        <v>76</v>
      </c>
      <c r="B132" t="s">
        <v>20</v>
      </c>
    </row>
    <row r="133" spans="1:2" x14ac:dyDescent="0.2">
      <c r="A133">
        <v>77</v>
      </c>
      <c r="B133" t="s">
        <v>77</v>
      </c>
    </row>
    <row r="134" spans="1:2" x14ac:dyDescent="0.2">
      <c r="A134">
        <v>85</v>
      </c>
      <c r="B134" t="s">
        <v>78</v>
      </c>
    </row>
    <row r="135" spans="1:2" x14ac:dyDescent="0.2">
      <c r="A135">
        <v>79</v>
      </c>
      <c r="B135" t="s">
        <v>79</v>
      </c>
    </row>
    <row r="136" spans="1:2" x14ac:dyDescent="0.2">
      <c r="A136">
        <v>80</v>
      </c>
      <c r="B136" t="s">
        <v>80</v>
      </c>
    </row>
    <row r="137" spans="1:2" x14ac:dyDescent="0.2">
      <c r="A137">
        <v>88</v>
      </c>
      <c r="B137" t="s">
        <v>81</v>
      </c>
    </row>
    <row r="138" spans="1:2" x14ac:dyDescent="0.2">
      <c r="A138">
        <v>89</v>
      </c>
      <c r="B138" t="s">
        <v>82</v>
      </c>
    </row>
    <row r="139" spans="1:2" x14ac:dyDescent="0.2">
      <c r="A139">
        <v>90</v>
      </c>
      <c r="B139" t="s">
        <v>83</v>
      </c>
    </row>
    <row r="140" spans="1:2" x14ac:dyDescent="0.2">
      <c r="A140">
        <v>91</v>
      </c>
      <c r="B140" t="s">
        <v>84</v>
      </c>
    </row>
    <row r="141" spans="1:2" x14ac:dyDescent="0.2">
      <c r="A141">
        <v>92</v>
      </c>
      <c r="B141" t="s">
        <v>85</v>
      </c>
    </row>
    <row r="142" spans="1:2" x14ac:dyDescent="0.2">
      <c r="A142">
        <v>93</v>
      </c>
      <c r="B142" t="s">
        <v>66</v>
      </c>
    </row>
    <row r="143" spans="1:2" x14ac:dyDescent="0.2">
      <c r="A143">
        <v>94</v>
      </c>
      <c r="B143" t="s">
        <v>86</v>
      </c>
    </row>
    <row r="144" spans="1:2" x14ac:dyDescent="0.2">
      <c r="A144">
        <v>95</v>
      </c>
      <c r="B144" t="s">
        <v>87</v>
      </c>
    </row>
    <row r="145" spans="1:2" x14ac:dyDescent="0.2">
      <c r="A145">
        <v>96</v>
      </c>
      <c r="B145" t="s">
        <v>88</v>
      </c>
    </row>
    <row r="146" spans="1:2" x14ac:dyDescent="0.2">
      <c r="A146">
        <v>126</v>
      </c>
      <c r="B146" t="s">
        <v>89</v>
      </c>
    </row>
    <row r="147" spans="1:2" x14ac:dyDescent="0.2">
      <c r="A147">
        <v>99</v>
      </c>
      <c r="B147" t="s">
        <v>90</v>
      </c>
    </row>
    <row r="148" spans="1:2" x14ac:dyDescent="0.2">
      <c r="A148">
        <v>100</v>
      </c>
      <c r="B148" t="s">
        <v>91</v>
      </c>
    </row>
    <row r="149" spans="1:2" x14ac:dyDescent="0.2">
      <c r="A149">
        <v>102</v>
      </c>
      <c r="B149" t="s">
        <v>92</v>
      </c>
    </row>
    <row r="150" spans="1:2" x14ac:dyDescent="0.2">
      <c r="A150">
        <v>129</v>
      </c>
      <c r="B150" t="s">
        <v>93</v>
      </c>
    </row>
    <row r="151" spans="1:2" x14ac:dyDescent="0.2">
      <c r="A151">
        <v>105</v>
      </c>
      <c r="B151" t="s">
        <v>20</v>
      </c>
    </row>
    <row r="152" spans="1:2" x14ac:dyDescent="0.2">
      <c r="A152">
        <v>106</v>
      </c>
      <c r="B152" t="s">
        <v>94</v>
      </c>
    </row>
    <row r="153" spans="1:2" x14ac:dyDescent="0.2">
      <c r="A153">
        <v>110</v>
      </c>
      <c r="B153" t="s">
        <v>65</v>
      </c>
    </row>
    <row r="154" spans="1:2" x14ac:dyDescent="0.2">
      <c r="A154">
        <v>109</v>
      </c>
      <c r="B154" t="s">
        <v>95</v>
      </c>
    </row>
    <row r="155" spans="1:2" x14ac:dyDescent="0.2">
      <c r="A155">
        <v>111</v>
      </c>
      <c r="B155" t="s">
        <v>23</v>
      </c>
    </row>
    <row r="156" spans="1:2" x14ac:dyDescent="0.2">
      <c r="A156">
        <v>112</v>
      </c>
      <c r="B156" t="s">
        <v>96</v>
      </c>
    </row>
    <row r="157" spans="1:2" x14ac:dyDescent="0.2">
      <c r="A157">
        <v>114</v>
      </c>
      <c r="B157" t="s">
        <v>97</v>
      </c>
    </row>
    <row r="158" spans="1:2" x14ac:dyDescent="0.2">
      <c r="A158">
        <v>116</v>
      </c>
      <c r="B158" t="s">
        <v>98</v>
      </c>
    </row>
    <row r="159" spans="1:2" x14ac:dyDescent="0.2">
      <c r="A159">
        <v>117</v>
      </c>
      <c r="B159" t="s">
        <v>99</v>
      </c>
    </row>
    <row r="160" spans="1:2" x14ac:dyDescent="0.2">
      <c r="A160">
        <v>119</v>
      </c>
      <c r="B160" t="s">
        <v>100</v>
      </c>
    </row>
    <row r="161" spans="1:3" x14ac:dyDescent="0.2">
      <c r="A161">
        <v>120</v>
      </c>
      <c r="B161" t="s">
        <v>101</v>
      </c>
    </row>
    <row r="162" spans="1:3" x14ac:dyDescent="0.2">
      <c r="A162">
        <v>121</v>
      </c>
      <c r="B162" t="s">
        <v>102</v>
      </c>
    </row>
    <row r="163" spans="1:3" x14ac:dyDescent="0.2">
      <c r="A163">
        <v>122</v>
      </c>
      <c r="B163" t="s">
        <v>103</v>
      </c>
    </row>
    <row r="164" spans="1:3" x14ac:dyDescent="0.2">
      <c r="A164">
        <v>123</v>
      </c>
      <c r="B164" t="s">
        <v>104</v>
      </c>
    </row>
    <row r="165" spans="1:3" x14ac:dyDescent="0.2">
      <c r="A165">
        <v>124</v>
      </c>
      <c r="B165" t="s">
        <v>105</v>
      </c>
    </row>
    <row r="166" spans="1:3" x14ac:dyDescent="0.2">
      <c r="A166">
        <v>130</v>
      </c>
      <c r="B166" t="s">
        <v>106</v>
      </c>
    </row>
    <row r="167" spans="1:3" x14ac:dyDescent="0.2">
      <c r="A167">
        <v>132</v>
      </c>
      <c r="B167" t="s">
        <v>107</v>
      </c>
    </row>
    <row r="169" spans="1:3" x14ac:dyDescent="0.2">
      <c r="A169" t="s">
        <v>108</v>
      </c>
    </row>
    <row r="170" spans="1:3" x14ac:dyDescent="0.2">
      <c r="A170" t="s">
        <v>109</v>
      </c>
    </row>
    <row r="171" spans="1:3" x14ac:dyDescent="0.2">
      <c r="A171" t="s">
        <v>5</v>
      </c>
      <c r="B171">
        <v>97</v>
      </c>
      <c r="C171" s="1">
        <v>0.98979591836734704</v>
      </c>
    </row>
    <row r="172" spans="1:3" x14ac:dyDescent="0.2">
      <c r="A172" t="s">
        <v>10</v>
      </c>
      <c r="B172">
        <v>1</v>
      </c>
      <c r="C172" s="1">
        <v>1.0204081632653062E-2</v>
      </c>
    </row>
    <row r="175" spans="1:3" x14ac:dyDescent="0.2">
      <c r="A175" s="2" t="s">
        <v>18</v>
      </c>
      <c r="B175" s="2" t="s">
        <v>5</v>
      </c>
    </row>
    <row r="176" spans="1:3" x14ac:dyDescent="0.2">
      <c r="A176">
        <v>1</v>
      </c>
      <c r="B176" t="s">
        <v>110</v>
      </c>
    </row>
    <row r="177" spans="1:2" x14ac:dyDescent="0.2">
      <c r="A177">
        <v>2</v>
      </c>
      <c r="B177" t="s">
        <v>111</v>
      </c>
    </row>
    <row r="178" spans="1:2" x14ac:dyDescent="0.2">
      <c r="A178">
        <v>4</v>
      </c>
      <c r="B178" t="s">
        <v>112</v>
      </c>
    </row>
    <row r="179" spans="1:2" x14ac:dyDescent="0.2">
      <c r="A179">
        <v>5</v>
      </c>
      <c r="B179" t="s">
        <v>113</v>
      </c>
    </row>
    <row r="180" spans="1:2" x14ac:dyDescent="0.2">
      <c r="A180">
        <v>6</v>
      </c>
      <c r="B180" t="s">
        <v>114</v>
      </c>
    </row>
    <row r="181" spans="1:2" x14ac:dyDescent="0.2">
      <c r="A181">
        <v>8</v>
      </c>
      <c r="B181" t="s">
        <v>115</v>
      </c>
    </row>
    <row r="182" spans="1:2" x14ac:dyDescent="0.2">
      <c r="A182">
        <v>9</v>
      </c>
      <c r="B182" t="s">
        <v>116</v>
      </c>
    </row>
    <row r="183" spans="1:2" x14ac:dyDescent="0.2">
      <c r="A183">
        <v>10</v>
      </c>
      <c r="B183" t="s">
        <v>117</v>
      </c>
    </row>
    <row r="184" spans="1:2" x14ac:dyDescent="0.2">
      <c r="A184">
        <v>11</v>
      </c>
      <c r="B184" t="s">
        <v>118</v>
      </c>
    </row>
    <row r="185" spans="1:2" x14ac:dyDescent="0.2">
      <c r="A185">
        <v>12</v>
      </c>
      <c r="B185" t="s">
        <v>119</v>
      </c>
    </row>
    <row r="186" spans="1:2" x14ac:dyDescent="0.2">
      <c r="A186">
        <v>13</v>
      </c>
      <c r="B186" t="s">
        <v>119</v>
      </c>
    </row>
    <row r="187" spans="1:2" x14ac:dyDescent="0.2">
      <c r="A187">
        <v>15</v>
      </c>
      <c r="B187" t="s">
        <v>120</v>
      </c>
    </row>
    <row r="188" spans="1:2" x14ac:dyDescent="0.2">
      <c r="A188">
        <v>16</v>
      </c>
      <c r="B188" t="s">
        <v>121</v>
      </c>
    </row>
    <row r="189" spans="1:2" x14ac:dyDescent="0.2">
      <c r="A189">
        <v>17</v>
      </c>
      <c r="B189" t="s">
        <v>119</v>
      </c>
    </row>
    <row r="190" spans="1:2" x14ac:dyDescent="0.2">
      <c r="A190">
        <v>21</v>
      </c>
      <c r="B190" t="s">
        <v>122</v>
      </c>
    </row>
    <row r="191" spans="1:2" x14ac:dyDescent="0.2">
      <c r="A191">
        <v>24</v>
      </c>
      <c r="B191" t="s">
        <v>123</v>
      </c>
    </row>
    <row r="192" spans="1:2" x14ac:dyDescent="0.2">
      <c r="A192">
        <v>25</v>
      </c>
      <c r="B192" t="s">
        <v>124</v>
      </c>
    </row>
    <row r="193" spans="1:2" x14ac:dyDescent="0.2">
      <c r="A193">
        <v>26</v>
      </c>
      <c r="B193" t="s">
        <v>125</v>
      </c>
    </row>
    <row r="194" spans="1:2" x14ac:dyDescent="0.2">
      <c r="A194">
        <v>27</v>
      </c>
      <c r="B194" t="s">
        <v>126</v>
      </c>
    </row>
    <row r="195" spans="1:2" x14ac:dyDescent="0.2">
      <c r="A195">
        <v>28</v>
      </c>
      <c r="B195" t="s">
        <v>127</v>
      </c>
    </row>
    <row r="196" spans="1:2" x14ac:dyDescent="0.2">
      <c r="A196">
        <v>29</v>
      </c>
      <c r="B196" t="s">
        <v>128</v>
      </c>
    </row>
    <row r="197" spans="1:2" x14ac:dyDescent="0.2">
      <c r="A197">
        <v>31</v>
      </c>
      <c r="B197" t="s">
        <v>129</v>
      </c>
    </row>
    <row r="198" spans="1:2" x14ac:dyDescent="0.2">
      <c r="A198">
        <v>32</v>
      </c>
      <c r="B198" t="s">
        <v>130</v>
      </c>
    </row>
    <row r="199" spans="1:2" x14ac:dyDescent="0.2">
      <c r="A199">
        <v>33</v>
      </c>
      <c r="B199" t="s">
        <v>131</v>
      </c>
    </row>
    <row r="200" spans="1:2" x14ac:dyDescent="0.2">
      <c r="A200">
        <v>34</v>
      </c>
      <c r="B200" t="s">
        <v>132</v>
      </c>
    </row>
    <row r="201" spans="1:2" x14ac:dyDescent="0.2">
      <c r="A201">
        <v>35</v>
      </c>
      <c r="B201" t="s">
        <v>133</v>
      </c>
    </row>
    <row r="202" spans="1:2" x14ac:dyDescent="0.2">
      <c r="A202">
        <v>36</v>
      </c>
      <c r="B202" t="s">
        <v>134</v>
      </c>
    </row>
    <row r="203" spans="1:2" x14ac:dyDescent="0.2">
      <c r="A203">
        <v>38</v>
      </c>
      <c r="B203" t="s">
        <v>135</v>
      </c>
    </row>
    <row r="204" spans="1:2" x14ac:dyDescent="0.2">
      <c r="A204">
        <v>39</v>
      </c>
      <c r="B204" t="s">
        <v>136</v>
      </c>
    </row>
    <row r="205" spans="1:2" x14ac:dyDescent="0.2">
      <c r="A205">
        <v>40</v>
      </c>
      <c r="B205" t="s">
        <v>137</v>
      </c>
    </row>
    <row r="206" spans="1:2" x14ac:dyDescent="0.2">
      <c r="A206">
        <v>83</v>
      </c>
      <c r="B206" t="s">
        <v>138</v>
      </c>
    </row>
    <row r="207" spans="1:2" x14ac:dyDescent="0.2">
      <c r="A207">
        <v>42</v>
      </c>
      <c r="B207" t="s">
        <v>139</v>
      </c>
    </row>
    <row r="208" spans="1:2" x14ac:dyDescent="0.2">
      <c r="A208">
        <v>44</v>
      </c>
      <c r="B208" t="s">
        <v>119</v>
      </c>
    </row>
    <row r="209" spans="1:2" x14ac:dyDescent="0.2">
      <c r="A209">
        <v>45</v>
      </c>
      <c r="B209" t="s">
        <v>140</v>
      </c>
    </row>
    <row r="210" spans="1:2" x14ac:dyDescent="0.2">
      <c r="A210">
        <v>46</v>
      </c>
      <c r="B210" t="s">
        <v>119</v>
      </c>
    </row>
    <row r="211" spans="1:2" x14ac:dyDescent="0.2">
      <c r="A211">
        <v>47</v>
      </c>
      <c r="B211" t="s">
        <v>141</v>
      </c>
    </row>
    <row r="212" spans="1:2" x14ac:dyDescent="0.2">
      <c r="A212">
        <v>48</v>
      </c>
      <c r="B212" t="s">
        <v>142</v>
      </c>
    </row>
    <row r="213" spans="1:2" x14ac:dyDescent="0.2">
      <c r="A213">
        <v>49</v>
      </c>
      <c r="B213" t="s">
        <v>133</v>
      </c>
    </row>
    <row r="214" spans="1:2" x14ac:dyDescent="0.2">
      <c r="A214">
        <v>50</v>
      </c>
      <c r="B214" t="s">
        <v>143</v>
      </c>
    </row>
    <row r="215" spans="1:2" x14ac:dyDescent="0.2">
      <c r="A215">
        <v>51</v>
      </c>
      <c r="B215" t="s">
        <v>144</v>
      </c>
    </row>
    <row r="216" spans="1:2" x14ac:dyDescent="0.2">
      <c r="A216">
        <v>52</v>
      </c>
      <c r="B216" t="s">
        <v>145</v>
      </c>
    </row>
    <row r="217" spans="1:2" x14ac:dyDescent="0.2">
      <c r="A217">
        <v>53</v>
      </c>
      <c r="B217" t="s">
        <v>133</v>
      </c>
    </row>
    <row r="218" spans="1:2" x14ac:dyDescent="0.2">
      <c r="A218">
        <v>54</v>
      </c>
      <c r="B218" t="s">
        <v>146</v>
      </c>
    </row>
    <row r="219" spans="1:2" x14ac:dyDescent="0.2">
      <c r="A219">
        <v>55</v>
      </c>
      <c r="B219" t="s">
        <v>147</v>
      </c>
    </row>
    <row r="220" spans="1:2" x14ac:dyDescent="0.2">
      <c r="A220">
        <v>56</v>
      </c>
      <c r="B220" t="s">
        <v>148</v>
      </c>
    </row>
    <row r="221" spans="1:2" x14ac:dyDescent="0.2">
      <c r="A221">
        <v>57</v>
      </c>
      <c r="B221" t="s">
        <v>149</v>
      </c>
    </row>
    <row r="222" spans="1:2" x14ac:dyDescent="0.2">
      <c r="A222">
        <v>58</v>
      </c>
      <c r="B222" t="s">
        <v>150</v>
      </c>
    </row>
    <row r="223" spans="1:2" x14ac:dyDescent="0.2">
      <c r="A223">
        <v>59</v>
      </c>
      <c r="B223" t="s">
        <v>133</v>
      </c>
    </row>
    <row r="224" spans="1:2" x14ac:dyDescent="0.2">
      <c r="A224">
        <v>60</v>
      </c>
      <c r="B224" t="s">
        <v>148</v>
      </c>
    </row>
    <row r="225" spans="1:2" x14ac:dyDescent="0.2">
      <c r="A225">
        <v>61</v>
      </c>
      <c r="B225" t="s">
        <v>134</v>
      </c>
    </row>
    <row r="226" spans="1:2" x14ac:dyDescent="0.2">
      <c r="A226">
        <v>64</v>
      </c>
      <c r="B226" t="s">
        <v>133</v>
      </c>
    </row>
    <row r="227" spans="1:2" x14ac:dyDescent="0.2">
      <c r="A227">
        <v>65</v>
      </c>
      <c r="B227" t="s">
        <v>133</v>
      </c>
    </row>
    <row r="228" spans="1:2" x14ac:dyDescent="0.2">
      <c r="A228">
        <v>66</v>
      </c>
      <c r="B228" t="s">
        <v>119</v>
      </c>
    </row>
    <row r="229" spans="1:2" x14ac:dyDescent="0.2">
      <c r="A229">
        <v>67</v>
      </c>
      <c r="B229" t="s">
        <v>112</v>
      </c>
    </row>
    <row r="230" spans="1:2" x14ac:dyDescent="0.2">
      <c r="A230">
        <v>68</v>
      </c>
      <c r="B230" t="s">
        <v>151</v>
      </c>
    </row>
    <row r="231" spans="1:2" x14ac:dyDescent="0.2">
      <c r="A231">
        <v>69</v>
      </c>
      <c r="B231" t="s">
        <v>152</v>
      </c>
    </row>
    <row r="232" spans="1:2" x14ac:dyDescent="0.2">
      <c r="A232">
        <v>70</v>
      </c>
      <c r="B232" t="s">
        <v>153</v>
      </c>
    </row>
    <row r="233" spans="1:2" x14ac:dyDescent="0.2">
      <c r="A233">
        <v>71</v>
      </c>
      <c r="B233" t="s">
        <v>119</v>
      </c>
    </row>
    <row r="234" spans="1:2" x14ac:dyDescent="0.2">
      <c r="A234">
        <v>72</v>
      </c>
      <c r="B234" t="s">
        <v>154</v>
      </c>
    </row>
    <row r="235" spans="1:2" x14ac:dyDescent="0.2">
      <c r="A235">
        <v>73</v>
      </c>
      <c r="B235" t="s">
        <v>155</v>
      </c>
    </row>
    <row r="236" spans="1:2" x14ac:dyDescent="0.2">
      <c r="A236">
        <v>74</v>
      </c>
      <c r="B236" t="s">
        <v>156</v>
      </c>
    </row>
    <row r="237" spans="1:2" x14ac:dyDescent="0.2">
      <c r="A237">
        <v>128</v>
      </c>
      <c r="B237" t="s">
        <v>157</v>
      </c>
    </row>
    <row r="238" spans="1:2" x14ac:dyDescent="0.2">
      <c r="A238">
        <v>76</v>
      </c>
      <c r="B238" t="s">
        <v>125</v>
      </c>
    </row>
    <row r="239" spans="1:2" x14ac:dyDescent="0.2">
      <c r="A239">
        <v>77</v>
      </c>
      <c r="B239" t="s">
        <v>158</v>
      </c>
    </row>
    <row r="240" spans="1:2" x14ac:dyDescent="0.2">
      <c r="A240">
        <v>85</v>
      </c>
      <c r="B240" t="s">
        <v>128</v>
      </c>
    </row>
    <row r="241" spans="1:4" x14ac:dyDescent="0.2">
      <c r="A241">
        <v>79</v>
      </c>
      <c r="B241" t="s">
        <v>159</v>
      </c>
    </row>
    <row r="242" spans="1:4" x14ac:dyDescent="0.2">
      <c r="A242">
        <v>80</v>
      </c>
      <c r="B242" t="s">
        <v>160</v>
      </c>
    </row>
    <row r="243" spans="1:4" x14ac:dyDescent="0.2">
      <c r="A243">
        <v>88</v>
      </c>
      <c r="B243" t="s">
        <v>161</v>
      </c>
    </row>
    <row r="244" spans="1:4" x14ac:dyDescent="0.2">
      <c r="A244">
        <v>89</v>
      </c>
      <c r="B244" t="s">
        <v>162</v>
      </c>
    </row>
    <row r="245" spans="1:4" x14ac:dyDescent="0.2">
      <c r="A245">
        <v>90</v>
      </c>
      <c r="B245" t="s">
        <v>163</v>
      </c>
    </row>
    <row r="246" spans="1:4" x14ac:dyDescent="0.2">
      <c r="A246">
        <v>91</v>
      </c>
      <c r="B246" t="s">
        <v>164</v>
      </c>
    </row>
    <row r="247" spans="1:4" x14ac:dyDescent="0.2">
      <c r="A247">
        <v>92</v>
      </c>
      <c r="B247" t="s">
        <v>119</v>
      </c>
    </row>
    <row r="248" spans="1:4" x14ac:dyDescent="0.2">
      <c r="A248">
        <v>93</v>
      </c>
      <c r="B248" t="s">
        <v>119</v>
      </c>
    </row>
    <row r="249" spans="1:4" x14ac:dyDescent="0.2">
      <c r="A249">
        <v>94</v>
      </c>
      <c r="B249" t="s">
        <v>165</v>
      </c>
      <c r="D249" s="1"/>
    </row>
    <row r="250" spans="1:4" x14ac:dyDescent="0.2">
      <c r="A250">
        <v>95</v>
      </c>
      <c r="B250" t="s">
        <v>166</v>
      </c>
    </row>
    <row r="251" spans="1:4" x14ac:dyDescent="0.2">
      <c r="A251">
        <v>96</v>
      </c>
      <c r="B251" t="s">
        <v>133</v>
      </c>
      <c r="D251" s="1"/>
    </row>
    <row r="252" spans="1:4" x14ac:dyDescent="0.2">
      <c r="A252">
        <v>126</v>
      </c>
      <c r="B252" t="s">
        <v>167</v>
      </c>
    </row>
    <row r="253" spans="1:4" x14ac:dyDescent="0.2">
      <c r="A253">
        <v>99</v>
      </c>
      <c r="B253" t="s">
        <v>168</v>
      </c>
      <c r="D253" s="1"/>
    </row>
    <row r="254" spans="1:4" x14ac:dyDescent="0.2">
      <c r="A254">
        <v>102</v>
      </c>
      <c r="B254" t="s">
        <v>169</v>
      </c>
      <c r="D254" s="1"/>
    </row>
    <row r="255" spans="1:4" x14ac:dyDescent="0.2">
      <c r="A255">
        <v>129</v>
      </c>
      <c r="B255" t="s">
        <v>170</v>
      </c>
    </row>
    <row r="256" spans="1:4" x14ac:dyDescent="0.2">
      <c r="A256">
        <v>105</v>
      </c>
      <c r="B256" t="s">
        <v>119</v>
      </c>
    </row>
    <row r="257" spans="1:4" x14ac:dyDescent="0.2">
      <c r="A257">
        <v>106</v>
      </c>
      <c r="B257" t="s">
        <v>119</v>
      </c>
    </row>
    <row r="258" spans="1:4" x14ac:dyDescent="0.2">
      <c r="A258">
        <v>110</v>
      </c>
      <c r="B258" t="s">
        <v>148</v>
      </c>
    </row>
    <row r="259" spans="1:4" x14ac:dyDescent="0.2">
      <c r="A259">
        <v>109</v>
      </c>
      <c r="B259" t="s">
        <v>171</v>
      </c>
    </row>
    <row r="260" spans="1:4" x14ac:dyDescent="0.2">
      <c r="A260">
        <v>111</v>
      </c>
      <c r="B260" t="s">
        <v>114</v>
      </c>
    </row>
    <row r="261" spans="1:4" x14ac:dyDescent="0.2">
      <c r="A261">
        <v>112</v>
      </c>
      <c r="B261" t="s">
        <v>114</v>
      </c>
    </row>
    <row r="262" spans="1:4" x14ac:dyDescent="0.2">
      <c r="A262">
        <v>114</v>
      </c>
      <c r="B262" t="s">
        <v>172</v>
      </c>
    </row>
    <row r="263" spans="1:4" x14ac:dyDescent="0.2">
      <c r="A263">
        <v>116</v>
      </c>
      <c r="B263" t="s">
        <v>133</v>
      </c>
    </row>
    <row r="264" spans="1:4" x14ac:dyDescent="0.2">
      <c r="A264">
        <v>117</v>
      </c>
      <c r="B264" t="s">
        <v>173</v>
      </c>
      <c r="D264" s="1"/>
    </row>
    <row r="265" spans="1:4" x14ac:dyDescent="0.2">
      <c r="A265">
        <v>119</v>
      </c>
      <c r="B265" t="s">
        <v>134</v>
      </c>
    </row>
    <row r="266" spans="1:4" x14ac:dyDescent="0.2">
      <c r="A266">
        <v>120</v>
      </c>
      <c r="B266" t="s">
        <v>119</v>
      </c>
      <c r="D266" s="1"/>
    </row>
    <row r="267" spans="1:4" x14ac:dyDescent="0.2">
      <c r="A267">
        <v>121</v>
      </c>
      <c r="B267" t="s">
        <v>174</v>
      </c>
    </row>
    <row r="268" spans="1:4" x14ac:dyDescent="0.2">
      <c r="A268">
        <v>122</v>
      </c>
      <c r="B268" t="s">
        <v>148</v>
      </c>
      <c r="D268" s="1"/>
    </row>
    <row r="269" spans="1:4" x14ac:dyDescent="0.2">
      <c r="A269">
        <v>123</v>
      </c>
      <c r="B269" t="s">
        <v>175</v>
      </c>
      <c r="D269" s="1"/>
    </row>
    <row r="270" spans="1:4" x14ac:dyDescent="0.2">
      <c r="A270">
        <v>124</v>
      </c>
      <c r="B270" t="s">
        <v>119</v>
      </c>
    </row>
    <row r="271" spans="1:4" x14ac:dyDescent="0.2">
      <c r="A271">
        <v>130</v>
      </c>
      <c r="B271" t="s">
        <v>176</v>
      </c>
    </row>
    <row r="272" spans="1:4" x14ac:dyDescent="0.2">
      <c r="A272">
        <v>132</v>
      </c>
      <c r="B272" t="s">
        <v>119</v>
      </c>
    </row>
    <row r="275" spans="1:3" x14ac:dyDescent="0.2">
      <c r="A275" t="s">
        <v>177</v>
      </c>
    </row>
    <row r="276" spans="1:3" x14ac:dyDescent="0.2">
      <c r="A276" t="s">
        <v>178</v>
      </c>
    </row>
    <row r="277" spans="1:3" x14ac:dyDescent="0.2">
      <c r="A277" t="s">
        <v>5</v>
      </c>
      <c r="B277" t="s">
        <v>6</v>
      </c>
      <c r="C277" s="3" t="s">
        <v>7</v>
      </c>
    </row>
    <row r="278" spans="1:3" x14ac:dyDescent="0.2">
      <c r="A278" t="s">
        <v>179</v>
      </c>
      <c r="B278">
        <v>3</v>
      </c>
      <c r="C278" s="1">
        <f>B278/B284</f>
        <v>8.6956521739130436E-3</v>
      </c>
    </row>
    <row r="279" spans="1:3" x14ac:dyDescent="0.2">
      <c r="A279" t="s">
        <v>180</v>
      </c>
      <c r="B279">
        <v>4</v>
      </c>
      <c r="C279" s="1">
        <f>B279/B284</f>
        <v>1.1594202898550725E-2</v>
      </c>
    </row>
    <row r="280" spans="1:3" x14ac:dyDescent="0.2">
      <c r="A280" t="s">
        <v>181</v>
      </c>
      <c r="B280">
        <v>48</v>
      </c>
      <c r="C280" s="1">
        <f>B280/B284</f>
        <v>0.1391304347826087</v>
      </c>
    </row>
    <row r="281" spans="1:3" x14ac:dyDescent="0.2">
      <c r="A281" t="s">
        <v>182</v>
      </c>
      <c r="B281">
        <f>47+69</f>
        <v>116</v>
      </c>
      <c r="C281" s="1">
        <f>B281/B284</f>
        <v>0.336231884057971</v>
      </c>
    </row>
    <row r="282" spans="1:3" x14ac:dyDescent="0.2">
      <c r="A282" t="s">
        <v>183</v>
      </c>
      <c r="B282">
        <v>174</v>
      </c>
      <c r="C282" s="1">
        <f>B282/B284</f>
        <v>0.5043478260869565</v>
      </c>
    </row>
    <row r="283" spans="1:3" x14ac:dyDescent="0.2">
      <c r="A283" t="s">
        <v>184</v>
      </c>
      <c r="B283">
        <v>345</v>
      </c>
      <c r="C283">
        <f>B283/B284</f>
        <v>1</v>
      </c>
    </row>
    <row r="284" spans="1:3" x14ac:dyDescent="0.2">
      <c r="A284" t="s">
        <v>185</v>
      </c>
      <c r="B284">
        <v>345</v>
      </c>
    </row>
    <row r="285" spans="1:3" x14ac:dyDescent="0.2">
      <c r="A285" t="s">
        <v>10</v>
      </c>
      <c r="B285">
        <v>0</v>
      </c>
    </row>
    <row r="286" spans="1:3" x14ac:dyDescent="0.2">
      <c r="A286" t="s">
        <v>186</v>
      </c>
      <c r="B286" s="5">
        <f>(4.21+4.36)/2</f>
        <v>4.2850000000000001</v>
      </c>
    </row>
    <row r="287" spans="1:3" x14ac:dyDescent="0.2">
      <c r="A287" t="s">
        <v>187</v>
      </c>
      <c r="B287">
        <f>(0.79+0.83)/2</f>
        <v>0.81</v>
      </c>
    </row>
    <row r="290" spans="1:4" x14ac:dyDescent="0.2">
      <c r="A290" t="s">
        <v>188</v>
      </c>
    </row>
    <row r="291" spans="1:4" x14ac:dyDescent="0.2">
      <c r="A291" t="s">
        <v>189</v>
      </c>
    </row>
    <row r="292" spans="1:4" x14ac:dyDescent="0.2">
      <c r="A292" t="s">
        <v>5</v>
      </c>
      <c r="B292" t="s">
        <v>6</v>
      </c>
      <c r="C292" s="3" t="s">
        <v>7</v>
      </c>
    </row>
    <row r="293" spans="1:4" x14ac:dyDescent="0.2">
      <c r="A293" t="s">
        <v>179</v>
      </c>
      <c r="B293">
        <v>3</v>
      </c>
      <c r="C293" s="1">
        <f>B293/B299</f>
        <v>8.6956521739130436E-3</v>
      </c>
    </row>
    <row r="294" spans="1:4" x14ac:dyDescent="0.2">
      <c r="A294" t="s">
        <v>180</v>
      </c>
      <c r="B294">
        <v>10</v>
      </c>
      <c r="C294" s="1">
        <f>B294/B299</f>
        <v>2.8985507246376812E-2</v>
      </c>
      <c r="D294" s="1"/>
    </row>
    <row r="295" spans="1:4" x14ac:dyDescent="0.2">
      <c r="A295" t="s">
        <v>181</v>
      </c>
      <c r="B295">
        <v>60</v>
      </c>
      <c r="C295" s="1">
        <f>B295/B299</f>
        <v>0.17391304347826086</v>
      </c>
    </row>
    <row r="296" spans="1:4" x14ac:dyDescent="0.2">
      <c r="A296" t="s">
        <v>182</v>
      </c>
      <c r="B296">
        <f>38+77</f>
        <v>115</v>
      </c>
      <c r="C296" s="1">
        <f>B296/B299</f>
        <v>0.33333333333333331</v>
      </c>
      <c r="D296" s="1"/>
    </row>
    <row r="297" spans="1:4" x14ac:dyDescent="0.2">
      <c r="A297" t="s">
        <v>183</v>
      </c>
      <c r="B297">
        <v>157</v>
      </c>
      <c r="C297" s="1">
        <f>B297/B299</f>
        <v>0.45507246376811594</v>
      </c>
    </row>
    <row r="298" spans="1:4" x14ac:dyDescent="0.2">
      <c r="A298" t="s">
        <v>184</v>
      </c>
      <c r="B298">
        <v>345</v>
      </c>
      <c r="C298">
        <f>B298/B299</f>
        <v>1</v>
      </c>
      <c r="D298" s="1"/>
    </row>
    <row r="299" spans="1:4" x14ac:dyDescent="0.2">
      <c r="A299" t="s">
        <v>185</v>
      </c>
      <c r="B299">
        <v>345</v>
      </c>
      <c r="D299" s="1"/>
    </row>
    <row r="300" spans="1:4" x14ac:dyDescent="0.2">
      <c r="A300" t="s">
        <v>10</v>
      </c>
      <c r="B300">
        <v>0</v>
      </c>
    </row>
    <row r="301" spans="1:4" x14ac:dyDescent="0.2">
      <c r="A301" t="s">
        <v>186</v>
      </c>
      <c r="B301" s="5">
        <f>(4.26+4.17)/2</f>
        <v>4.2149999999999999</v>
      </c>
    </row>
    <row r="302" spans="1:4" x14ac:dyDescent="0.2">
      <c r="A302" t="s">
        <v>187</v>
      </c>
      <c r="B302" s="5">
        <f>(0.88+0.89)/2</f>
        <v>0.88500000000000001</v>
      </c>
    </row>
    <row r="305" spans="1:4" x14ac:dyDescent="0.2">
      <c r="A305" t="s">
        <v>190</v>
      </c>
    </row>
    <row r="306" spans="1:4" x14ac:dyDescent="0.2">
      <c r="A306" t="s">
        <v>191</v>
      </c>
    </row>
    <row r="307" spans="1:4" x14ac:dyDescent="0.2">
      <c r="A307" t="s">
        <v>5</v>
      </c>
      <c r="B307" t="s">
        <v>6</v>
      </c>
      <c r="C307" s="3" t="s">
        <v>7</v>
      </c>
    </row>
    <row r="308" spans="1:4" x14ac:dyDescent="0.2">
      <c r="A308" t="s">
        <v>179</v>
      </c>
      <c r="B308">
        <v>8</v>
      </c>
      <c r="C308" s="1">
        <f>B308/B314</f>
        <v>2.318840579710145E-2</v>
      </c>
    </row>
    <row r="309" spans="1:4" x14ac:dyDescent="0.2">
      <c r="A309" t="s">
        <v>180</v>
      </c>
      <c r="B309">
        <v>26</v>
      </c>
      <c r="C309" s="1">
        <f>B309/B314</f>
        <v>7.5362318840579715E-2</v>
      </c>
      <c r="D309" s="1"/>
    </row>
    <row r="310" spans="1:4" x14ac:dyDescent="0.2">
      <c r="A310" t="s">
        <v>181</v>
      </c>
      <c r="B310">
        <v>74</v>
      </c>
      <c r="C310" s="1">
        <f>B310/B314</f>
        <v>0.2144927536231884</v>
      </c>
    </row>
    <row r="311" spans="1:4" x14ac:dyDescent="0.2">
      <c r="A311" t="s">
        <v>182</v>
      </c>
      <c r="B311">
        <v>111</v>
      </c>
      <c r="C311" s="1">
        <f>B311/B314</f>
        <v>0.32173913043478258</v>
      </c>
      <c r="D311" s="1"/>
    </row>
    <row r="312" spans="1:4" x14ac:dyDescent="0.2">
      <c r="A312" t="s">
        <v>183</v>
      </c>
      <c r="B312">
        <v>125</v>
      </c>
      <c r="C312" s="1">
        <f>B312/B314</f>
        <v>0.36231884057971014</v>
      </c>
    </row>
    <row r="313" spans="1:4" x14ac:dyDescent="0.2">
      <c r="A313" t="s">
        <v>184</v>
      </c>
      <c r="B313">
        <v>344</v>
      </c>
      <c r="C313" s="5">
        <f>B313/B314</f>
        <v>0.99710144927536237</v>
      </c>
      <c r="D313" s="1"/>
    </row>
    <row r="314" spans="1:4" x14ac:dyDescent="0.2">
      <c r="A314" t="s">
        <v>185</v>
      </c>
      <c r="B314">
        <v>345</v>
      </c>
      <c r="D314" s="1"/>
    </row>
    <row r="315" spans="1:4" x14ac:dyDescent="0.2">
      <c r="A315" t="s">
        <v>10</v>
      </c>
      <c r="B315">
        <v>1</v>
      </c>
    </row>
    <row r="316" spans="1:4" x14ac:dyDescent="0.2">
      <c r="A316" t="s">
        <v>186</v>
      </c>
      <c r="B316" s="5">
        <f>(4.06+3.87)/2</f>
        <v>3.9649999999999999</v>
      </c>
    </row>
    <row r="317" spans="1:4" x14ac:dyDescent="0.2">
      <c r="A317" t="s">
        <v>187</v>
      </c>
      <c r="B317" s="5">
        <f>(1+1.06)/2</f>
        <v>1.03</v>
      </c>
    </row>
    <row r="320" spans="1:4" x14ac:dyDescent="0.2">
      <c r="A320" t="s">
        <v>192</v>
      </c>
    </row>
    <row r="321" spans="1:8" ht="31.5" customHeight="1" x14ac:dyDescent="0.2">
      <c r="A321" s="9" t="s">
        <v>193</v>
      </c>
      <c r="B321" s="9"/>
      <c r="C321" s="9"/>
      <c r="D321" s="9"/>
      <c r="E321" s="9"/>
      <c r="F321" s="9"/>
      <c r="G321" s="9"/>
      <c r="H321" s="9"/>
    </row>
    <row r="322" spans="1:8" x14ac:dyDescent="0.2">
      <c r="A322" t="s">
        <v>5</v>
      </c>
      <c r="B322" t="s">
        <v>6</v>
      </c>
      <c r="C322" s="3" t="s">
        <v>7</v>
      </c>
    </row>
    <row r="323" spans="1:8" x14ac:dyDescent="0.2">
      <c r="A323" t="s">
        <v>179</v>
      </c>
      <c r="B323">
        <v>17</v>
      </c>
      <c r="C323" s="1">
        <f>B323/B329</f>
        <v>4.9275362318840582E-2</v>
      </c>
    </row>
    <row r="324" spans="1:8" x14ac:dyDescent="0.2">
      <c r="A324" t="s">
        <v>180</v>
      </c>
      <c r="B324">
        <v>30</v>
      </c>
      <c r="C324" s="1">
        <f>B324/B329</f>
        <v>8.6956521739130432E-2</v>
      </c>
      <c r="D324" s="1"/>
    </row>
    <row r="325" spans="1:8" x14ac:dyDescent="0.2">
      <c r="A325" t="s">
        <v>181</v>
      </c>
      <c r="B325">
        <v>76</v>
      </c>
      <c r="C325" s="1">
        <f>B325/B329</f>
        <v>0.22028985507246376</v>
      </c>
    </row>
    <row r="326" spans="1:8" x14ac:dyDescent="0.2">
      <c r="A326" t="s">
        <v>182</v>
      </c>
      <c r="B326">
        <v>127</v>
      </c>
      <c r="C326" s="1">
        <f>B326/B329</f>
        <v>0.36811594202898551</v>
      </c>
      <c r="D326" s="1"/>
    </row>
    <row r="327" spans="1:8" x14ac:dyDescent="0.2">
      <c r="A327" t="s">
        <v>183</v>
      </c>
      <c r="B327">
        <v>91</v>
      </c>
      <c r="C327" s="1">
        <f>B327/B329</f>
        <v>0.26376811594202898</v>
      </c>
    </row>
    <row r="328" spans="1:8" x14ac:dyDescent="0.2">
      <c r="A328" t="s">
        <v>184</v>
      </c>
      <c r="B328">
        <v>341</v>
      </c>
      <c r="C328" s="5">
        <f>B328/B329</f>
        <v>0.98840579710144927</v>
      </c>
      <c r="D328" s="1"/>
    </row>
    <row r="329" spans="1:8" x14ac:dyDescent="0.2">
      <c r="A329" t="s">
        <v>185</v>
      </c>
      <c r="B329">
        <v>345</v>
      </c>
      <c r="D329" s="1"/>
    </row>
    <row r="330" spans="1:8" x14ac:dyDescent="0.2">
      <c r="A330" t="s">
        <v>10</v>
      </c>
      <c r="B330">
        <v>4</v>
      </c>
    </row>
    <row r="331" spans="1:8" x14ac:dyDescent="0.2">
      <c r="A331" t="s">
        <v>186</v>
      </c>
      <c r="B331" s="5">
        <f>(3.92+3.63)/2</f>
        <v>3.7749999999999999</v>
      </c>
    </row>
    <row r="332" spans="1:8" x14ac:dyDescent="0.2">
      <c r="A332" t="s">
        <v>187</v>
      </c>
      <c r="B332">
        <f>(1.04+1.12)/2</f>
        <v>1.08</v>
      </c>
    </row>
    <row r="335" spans="1:8" x14ac:dyDescent="0.2">
      <c r="A335" t="s">
        <v>194</v>
      </c>
    </row>
    <row r="336" spans="1:8" ht="25.5" customHeight="1" x14ac:dyDescent="0.2">
      <c r="A336" s="9" t="s">
        <v>195</v>
      </c>
      <c r="B336" s="9"/>
      <c r="C336" s="9"/>
      <c r="D336" s="9"/>
      <c r="E336" s="9"/>
      <c r="F336" s="9"/>
      <c r="G336" s="9"/>
      <c r="H336" s="9"/>
    </row>
    <row r="337" spans="1:8" x14ac:dyDescent="0.2">
      <c r="A337" t="s">
        <v>5</v>
      </c>
      <c r="B337" t="s">
        <v>6</v>
      </c>
      <c r="C337" s="3" t="s">
        <v>7</v>
      </c>
    </row>
    <row r="338" spans="1:8" x14ac:dyDescent="0.2">
      <c r="A338" t="s">
        <v>179</v>
      </c>
      <c r="B338">
        <v>11</v>
      </c>
      <c r="C338" s="1">
        <f>B338/B344</f>
        <v>3.1884057971014491E-2</v>
      </c>
    </row>
    <row r="339" spans="1:8" x14ac:dyDescent="0.2">
      <c r="A339" t="s">
        <v>180</v>
      </c>
      <c r="B339">
        <v>36</v>
      </c>
      <c r="C339" s="1">
        <f>B339/B344</f>
        <v>0.10434782608695652</v>
      </c>
      <c r="D339" s="1"/>
    </row>
    <row r="340" spans="1:8" x14ac:dyDescent="0.2">
      <c r="A340" t="s">
        <v>181</v>
      </c>
      <c r="B340">
        <v>69</v>
      </c>
      <c r="C340" s="1">
        <f>B340/B344</f>
        <v>0.2</v>
      </c>
    </row>
    <row r="341" spans="1:8" x14ac:dyDescent="0.2">
      <c r="A341" t="s">
        <v>182</v>
      </c>
      <c r="B341">
        <v>119</v>
      </c>
      <c r="C341" s="1">
        <f>B341/B344</f>
        <v>0.34492753623188405</v>
      </c>
      <c r="D341" s="1"/>
    </row>
    <row r="342" spans="1:8" x14ac:dyDescent="0.2">
      <c r="A342" t="s">
        <v>183</v>
      </c>
      <c r="B342">
        <v>106</v>
      </c>
      <c r="C342" s="1">
        <f>B342/B344</f>
        <v>0.30724637681159422</v>
      </c>
    </row>
    <row r="343" spans="1:8" x14ac:dyDescent="0.2">
      <c r="A343" t="s">
        <v>184</v>
      </c>
      <c r="B343">
        <v>341</v>
      </c>
      <c r="C343" s="5">
        <f>B343/B344</f>
        <v>0.98840579710144927</v>
      </c>
      <c r="D343" s="1"/>
    </row>
    <row r="344" spans="1:8" x14ac:dyDescent="0.2">
      <c r="A344" t="s">
        <v>185</v>
      </c>
      <c r="B344">
        <v>345</v>
      </c>
      <c r="D344" s="1"/>
    </row>
    <row r="345" spans="1:8" x14ac:dyDescent="0.2">
      <c r="A345" t="s">
        <v>10</v>
      </c>
      <c r="B345">
        <v>4</v>
      </c>
    </row>
    <row r="346" spans="1:8" x14ac:dyDescent="0.2">
      <c r="A346" t="s">
        <v>186</v>
      </c>
      <c r="B346">
        <f>(3.91+3.75)/2</f>
        <v>3.83</v>
      </c>
    </row>
    <row r="347" spans="1:8" x14ac:dyDescent="0.2">
      <c r="A347" t="s">
        <v>187</v>
      </c>
      <c r="B347" s="5">
        <f>(1.04+1.11)/2</f>
        <v>1.0750000000000002</v>
      </c>
    </row>
    <row r="350" spans="1:8" x14ac:dyDescent="0.2">
      <c r="A350" t="s">
        <v>196</v>
      </c>
    </row>
    <row r="351" spans="1:8" ht="40.5" customHeight="1" x14ac:dyDescent="0.2">
      <c r="A351" s="9" t="s">
        <v>197</v>
      </c>
      <c r="B351" s="9"/>
      <c r="C351" s="9"/>
      <c r="D351" s="9"/>
      <c r="E351" s="9"/>
      <c r="F351" s="9"/>
      <c r="G351" s="9"/>
      <c r="H351" s="9"/>
    </row>
    <row r="352" spans="1:8" x14ac:dyDescent="0.2">
      <c r="A352" t="s">
        <v>5</v>
      </c>
      <c r="B352" t="s">
        <v>6</v>
      </c>
      <c r="C352" s="3" t="s">
        <v>7</v>
      </c>
    </row>
    <row r="353" spans="1:8" x14ac:dyDescent="0.2">
      <c r="A353" t="s">
        <v>179</v>
      </c>
      <c r="B353">
        <v>5</v>
      </c>
      <c r="C353" s="1">
        <f>B353/B359</f>
        <v>1.4492753623188406E-2</v>
      </c>
    </row>
    <row r="354" spans="1:8" x14ac:dyDescent="0.2">
      <c r="A354" t="s">
        <v>180</v>
      </c>
      <c r="B354">
        <v>19</v>
      </c>
      <c r="C354" s="1">
        <f>B354/B359</f>
        <v>5.5072463768115941E-2</v>
      </c>
      <c r="D354" s="1"/>
    </row>
    <row r="355" spans="1:8" x14ac:dyDescent="0.2">
      <c r="A355" t="s">
        <v>181</v>
      </c>
      <c r="B355">
        <v>70</v>
      </c>
      <c r="C355" s="1">
        <f>B355/B359</f>
        <v>0.20289855072463769</v>
      </c>
    </row>
    <row r="356" spans="1:8" x14ac:dyDescent="0.2">
      <c r="A356" t="s">
        <v>182</v>
      </c>
      <c r="B356">
        <v>100</v>
      </c>
      <c r="C356" s="1">
        <f>B356/B359</f>
        <v>0.28985507246376813</v>
      </c>
      <c r="D356" s="1"/>
    </row>
    <row r="357" spans="1:8" x14ac:dyDescent="0.2">
      <c r="A357" t="s">
        <v>183</v>
      </c>
      <c r="B357">
        <v>147</v>
      </c>
      <c r="C357" s="1">
        <f>B357/B359</f>
        <v>0.42608695652173911</v>
      </c>
    </row>
    <row r="358" spans="1:8" x14ac:dyDescent="0.2">
      <c r="A358" t="s">
        <v>184</v>
      </c>
      <c r="B358">
        <v>341</v>
      </c>
      <c r="C358" s="5">
        <f>B358/B359</f>
        <v>0.98840579710144927</v>
      </c>
      <c r="D358" s="1"/>
    </row>
    <row r="359" spans="1:8" x14ac:dyDescent="0.2">
      <c r="A359" t="s">
        <v>185</v>
      </c>
      <c r="B359">
        <v>345</v>
      </c>
      <c r="D359" s="1"/>
    </row>
    <row r="360" spans="1:8" x14ac:dyDescent="0.2">
      <c r="A360" t="s">
        <v>10</v>
      </c>
      <c r="B360">
        <v>4</v>
      </c>
    </row>
    <row r="361" spans="1:8" x14ac:dyDescent="0.2">
      <c r="A361" t="s">
        <v>186</v>
      </c>
      <c r="B361">
        <f>(4.22+4)/2</f>
        <v>4.1099999999999994</v>
      </c>
    </row>
    <row r="362" spans="1:8" x14ac:dyDescent="0.2">
      <c r="A362" t="s">
        <v>187</v>
      </c>
      <c r="B362" s="5">
        <f>(0.84+1.05)/2</f>
        <v>0.94500000000000006</v>
      </c>
    </row>
    <row r="365" spans="1:8" x14ac:dyDescent="0.2">
      <c r="A365" t="s">
        <v>198</v>
      </c>
    </row>
    <row r="366" spans="1:8" ht="29.25" customHeight="1" x14ac:dyDescent="0.2">
      <c r="A366" s="9" t="s">
        <v>199</v>
      </c>
      <c r="B366" s="9"/>
      <c r="C366" s="9"/>
      <c r="D366" s="9"/>
      <c r="E366" s="9"/>
      <c r="F366" s="9"/>
      <c r="G366" s="9"/>
      <c r="H366" s="9"/>
    </row>
    <row r="367" spans="1:8" x14ac:dyDescent="0.2">
      <c r="A367" t="s">
        <v>5</v>
      </c>
      <c r="B367" t="s">
        <v>6</v>
      </c>
      <c r="C367" s="3" t="s">
        <v>7</v>
      </c>
    </row>
    <row r="368" spans="1:8" x14ac:dyDescent="0.2">
      <c r="A368" t="s">
        <v>179</v>
      </c>
      <c r="B368">
        <v>4</v>
      </c>
      <c r="C368" s="1">
        <f>B368/B374</f>
        <v>1.1594202898550725E-2</v>
      </c>
    </row>
    <row r="369" spans="1:4" x14ac:dyDescent="0.2">
      <c r="A369" t="s">
        <v>180</v>
      </c>
      <c r="B369">
        <v>7</v>
      </c>
      <c r="C369" s="1">
        <f>B369/B374</f>
        <v>2.0289855072463767E-2</v>
      </c>
      <c r="D369" s="1"/>
    </row>
    <row r="370" spans="1:4" x14ac:dyDescent="0.2">
      <c r="A370" t="s">
        <v>181</v>
      </c>
      <c r="B370">
        <v>43</v>
      </c>
      <c r="C370" s="1">
        <f>B370/B374</f>
        <v>0.1246376811594203</v>
      </c>
    </row>
    <row r="371" spans="1:4" x14ac:dyDescent="0.2">
      <c r="A371" t="s">
        <v>182</v>
      </c>
      <c r="B371">
        <v>132</v>
      </c>
      <c r="C371" s="1">
        <f>B371/B374</f>
        <v>0.38260869565217392</v>
      </c>
      <c r="D371" s="1"/>
    </row>
    <row r="372" spans="1:4" x14ac:dyDescent="0.2">
      <c r="A372" t="s">
        <v>183</v>
      </c>
      <c r="B372">
        <v>160</v>
      </c>
      <c r="C372" s="1">
        <f>B372/B374</f>
        <v>0.46376811594202899</v>
      </c>
    </row>
    <row r="373" spans="1:4" x14ac:dyDescent="0.2">
      <c r="A373" t="s">
        <v>184</v>
      </c>
      <c r="B373">
        <v>341</v>
      </c>
      <c r="C373" s="5">
        <f>B373/B374</f>
        <v>0.98840579710144927</v>
      </c>
      <c r="D373" s="1"/>
    </row>
    <row r="374" spans="1:4" x14ac:dyDescent="0.2">
      <c r="A374" t="s">
        <v>185</v>
      </c>
      <c r="B374">
        <v>345</v>
      </c>
      <c r="D374" s="1"/>
    </row>
    <row r="375" spans="1:4" x14ac:dyDescent="0.2">
      <c r="A375" t="s">
        <v>10</v>
      </c>
      <c r="B375">
        <v>4</v>
      </c>
    </row>
    <row r="376" spans="1:4" x14ac:dyDescent="0.2">
      <c r="A376" t="s">
        <v>186</v>
      </c>
      <c r="B376">
        <f>(4.35+4.21)/2</f>
        <v>4.2799999999999994</v>
      </c>
    </row>
    <row r="377" spans="1:4" x14ac:dyDescent="0.2">
      <c r="A377" t="s">
        <v>187</v>
      </c>
      <c r="B377" s="5">
        <f>(0.72+0.89)/2</f>
        <v>0.80499999999999994</v>
      </c>
    </row>
    <row r="380" spans="1:4" x14ac:dyDescent="0.2">
      <c r="A380" t="s">
        <v>200</v>
      </c>
    </row>
    <row r="381" spans="1:4" x14ac:dyDescent="0.2">
      <c r="A381" t="s">
        <v>201</v>
      </c>
    </row>
    <row r="382" spans="1:4" x14ac:dyDescent="0.2">
      <c r="A382" t="s">
        <v>5</v>
      </c>
      <c r="B382" t="s">
        <v>6</v>
      </c>
      <c r="C382" s="3" t="s">
        <v>7</v>
      </c>
    </row>
    <row r="383" spans="1:4" x14ac:dyDescent="0.2">
      <c r="A383" t="s">
        <v>179</v>
      </c>
      <c r="B383">
        <v>7</v>
      </c>
      <c r="C383" s="1">
        <f>B383/B389</f>
        <v>2.0289855072463767E-2</v>
      </c>
    </row>
    <row r="384" spans="1:4" x14ac:dyDescent="0.2">
      <c r="A384" t="s">
        <v>180</v>
      </c>
      <c r="B384">
        <v>26</v>
      </c>
      <c r="C384" s="1">
        <f>B384/B389</f>
        <v>7.5362318840579715E-2</v>
      </c>
      <c r="D384" s="1"/>
    </row>
    <row r="385" spans="1:4" x14ac:dyDescent="0.2">
      <c r="A385" t="s">
        <v>181</v>
      </c>
      <c r="B385">
        <v>68</v>
      </c>
      <c r="C385" s="1">
        <f>B385/B389</f>
        <v>0.19710144927536233</v>
      </c>
    </row>
    <row r="386" spans="1:4" x14ac:dyDescent="0.2">
      <c r="A386" t="s">
        <v>182</v>
      </c>
      <c r="B386">
        <v>124</v>
      </c>
      <c r="C386" s="1">
        <f>B386/B389</f>
        <v>0.35942028985507246</v>
      </c>
      <c r="D386" s="1"/>
    </row>
    <row r="387" spans="1:4" x14ac:dyDescent="0.2">
      <c r="A387" t="s">
        <v>183</v>
      </c>
      <c r="B387">
        <v>116</v>
      </c>
      <c r="C387" s="1">
        <f>B387/B389</f>
        <v>0.336231884057971</v>
      </c>
    </row>
    <row r="388" spans="1:4" x14ac:dyDescent="0.2">
      <c r="A388" t="s">
        <v>184</v>
      </c>
      <c r="B388">
        <v>341</v>
      </c>
      <c r="C388" s="5">
        <f>B388/B389</f>
        <v>0.98840579710144927</v>
      </c>
      <c r="D388" s="1"/>
    </row>
    <row r="389" spans="1:4" x14ac:dyDescent="0.2">
      <c r="A389" t="s">
        <v>185</v>
      </c>
      <c r="B389">
        <v>345</v>
      </c>
      <c r="D389" s="1"/>
    </row>
    <row r="390" spans="1:4" x14ac:dyDescent="0.2">
      <c r="A390" t="s">
        <v>10</v>
      </c>
      <c r="B390">
        <v>4</v>
      </c>
    </row>
    <row r="391" spans="1:4" x14ac:dyDescent="0.2">
      <c r="A391" t="s">
        <v>186</v>
      </c>
      <c r="B391">
        <f>(4.01+3.89)/2</f>
        <v>3.95</v>
      </c>
    </row>
    <row r="392" spans="1:4" x14ac:dyDescent="0.2">
      <c r="A392" t="s">
        <v>187</v>
      </c>
      <c r="B392">
        <f>(0.94+1.04)/2</f>
        <v>0.99</v>
      </c>
    </row>
    <row r="395" spans="1:4" x14ac:dyDescent="0.2">
      <c r="A395" t="s">
        <v>202</v>
      </c>
    </row>
    <row r="396" spans="1:4" x14ac:dyDescent="0.2">
      <c r="A396" t="s">
        <v>203</v>
      </c>
    </row>
    <row r="397" spans="1:4" x14ac:dyDescent="0.2">
      <c r="A397" t="s">
        <v>5</v>
      </c>
      <c r="B397" t="s">
        <v>6</v>
      </c>
      <c r="C397" s="3" t="s">
        <v>7</v>
      </c>
    </row>
    <row r="398" spans="1:4" x14ac:dyDescent="0.2">
      <c r="A398" t="s">
        <v>179</v>
      </c>
      <c r="B398">
        <v>6</v>
      </c>
      <c r="C398" s="1">
        <f>B398/B404</f>
        <v>1.7391304347826087E-2</v>
      </c>
    </row>
    <row r="399" spans="1:4" x14ac:dyDescent="0.2">
      <c r="A399" t="s">
        <v>180</v>
      </c>
      <c r="B399">
        <v>12</v>
      </c>
      <c r="C399" s="1">
        <f>B399/B404</f>
        <v>3.4782608695652174E-2</v>
      </c>
      <c r="D399" s="1"/>
    </row>
    <row r="400" spans="1:4" x14ac:dyDescent="0.2">
      <c r="A400" t="s">
        <v>181</v>
      </c>
      <c r="B400">
        <v>64</v>
      </c>
      <c r="C400" s="1">
        <f>B400/B404</f>
        <v>0.1855072463768116</v>
      </c>
    </row>
    <row r="401" spans="1:4" x14ac:dyDescent="0.2">
      <c r="A401" t="s">
        <v>182</v>
      </c>
      <c r="B401">
        <v>144</v>
      </c>
      <c r="C401" s="1">
        <f>B401/B404</f>
        <v>0.41739130434782606</v>
      </c>
      <c r="D401" s="1"/>
    </row>
    <row r="402" spans="1:4" x14ac:dyDescent="0.2">
      <c r="A402" t="s">
        <v>183</v>
      </c>
      <c r="B402">
        <v>115</v>
      </c>
      <c r="C402" s="1">
        <f>B402/B404</f>
        <v>0.33333333333333331</v>
      </c>
    </row>
    <row r="403" spans="1:4" x14ac:dyDescent="0.2">
      <c r="A403" t="s">
        <v>184</v>
      </c>
      <c r="B403">
        <v>341</v>
      </c>
      <c r="C403" s="5">
        <f>B403/B404</f>
        <v>0.98840579710144927</v>
      </c>
      <c r="D403" s="1"/>
    </row>
    <row r="404" spans="1:4" x14ac:dyDescent="0.2">
      <c r="A404" t="s">
        <v>185</v>
      </c>
      <c r="B404">
        <v>345</v>
      </c>
      <c r="D404" s="1"/>
    </row>
    <row r="405" spans="1:4" x14ac:dyDescent="0.2">
      <c r="A405" t="s">
        <v>10</v>
      </c>
      <c r="B405">
        <v>4</v>
      </c>
    </row>
    <row r="406" spans="1:4" x14ac:dyDescent="0.2">
      <c r="A406" t="s">
        <v>186</v>
      </c>
      <c r="B406" s="5">
        <f>(3.99+4.04)/2</f>
        <v>4.0150000000000006</v>
      </c>
    </row>
    <row r="407" spans="1:4" x14ac:dyDescent="0.2">
      <c r="A407" t="s">
        <v>187</v>
      </c>
      <c r="B407">
        <f>(0.88+0.92)/2</f>
        <v>0.9</v>
      </c>
    </row>
    <row r="410" spans="1:4" x14ac:dyDescent="0.2">
      <c r="A410" t="s">
        <v>204</v>
      </c>
    </row>
    <row r="411" spans="1:4" x14ac:dyDescent="0.2">
      <c r="A411" t="s">
        <v>205</v>
      </c>
    </row>
    <row r="412" spans="1:4" x14ac:dyDescent="0.2">
      <c r="A412" t="s">
        <v>5</v>
      </c>
      <c r="B412" t="s">
        <v>6</v>
      </c>
      <c r="C412" s="3" t="s">
        <v>7</v>
      </c>
    </row>
    <row r="413" spans="1:4" x14ac:dyDescent="0.2">
      <c r="A413" t="s">
        <v>179</v>
      </c>
      <c r="B413">
        <v>4</v>
      </c>
      <c r="C413" s="1">
        <f>B413/B419</f>
        <v>1.1594202898550725E-2</v>
      </c>
    </row>
    <row r="414" spans="1:4" x14ac:dyDescent="0.2">
      <c r="A414" t="s">
        <v>180</v>
      </c>
      <c r="B414">
        <v>19</v>
      </c>
      <c r="C414" s="1">
        <f>B414/B419</f>
        <v>5.5072463768115941E-2</v>
      </c>
      <c r="D414" s="1"/>
    </row>
    <row r="415" spans="1:4" x14ac:dyDescent="0.2">
      <c r="A415" t="s">
        <v>181</v>
      </c>
      <c r="B415">
        <v>58</v>
      </c>
      <c r="C415" s="1">
        <f>B415/B419</f>
        <v>0.1681159420289855</v>
      </c>
    </row>
    <row r="416" spans="1:4" x14ac:dyDescent="0.2">
      <c r="A416" t="s">
        <v>182</v>
      </c>
      <c r="B416">
        <v>139</v>
      </c>
      <c r="C416" s="1">
        <f>B416/B419</f>
        <v>0.40289855072463771</v>
      </c>
      <c r="D416" s="1"/>
    </row>
    <row r="417" spans="1:8" x14ac:dyDescent="0.2">
      <c r="A417" t="s">
        <v>183</v>
      </c>
      <c r="B417">
        <v>121</v>
      </c>
      <c r="C417" s="1">
        <f>B417/B419</f>
        <v>0.35072463768115941</v>
      </c>
    </row>
    <row r="418" spans="1:8" x14ac:dyDescent="0.2">
      <c r="A418" t="s">
        <v>184</v>
      </c>
      <c r="B418">
        <v>341</v>
      </c>
      <c r="C418" s="5">
        <f>B418/B419</f>
        <v>0.98840579710144927</v>
      </c>
      <c r="D418" s="1"/>
    </row>
    <row r="419" spans="1:8" x14ac:dyDescent="0.2">
      <c r="A419" t="s">
        <v>185</v>
      </c>
      <c r="B419">
        <v>345</v>
      </c>
      <c r="D419" s="1"/>
    </row>
    <row r="420" spans="1:8" x14ac:dyDescent="0.2">
      <c r="A420" t="s">
        <v>10</v>
      </c>
      <c r="B420">
        <v>4</v>
      </c>
    </row>
    <row r="421" spans="1:8" x14ac:dyDescent="0.2">
      <c r="A421" t="s">
        <v>186</v>
      </c>
      <c r="B421">
        <f>(4.19+3.97)/2</f>
        <v>4.08</v>
      </c>
    </row>
    <row r="422" spans="1:8" x14ac:dyDescent="0.2">
      <c r="A422" t="s">
        <v>187</v>
      </c>
      <c r="B422">
        <f>(0.78+0.98)/2</f>
        <v>0.88</v>
      </c>
    </row>
    <row r="426" spans="1:8" x14ac:dyDescent="0.2">
      <c r="A426" t="s">
        <v>206</v>
      </c>
    </row>
    <row r="427" spans="1:8" ht="33" customHeight="1" x14ac:dyDescent="0.2">
      <c r="A427" s="9" t="s">
        <v>207</v>
      </c>
      <c r="B427" s="9"/>
      <c r="C427" s="9"/>
      <c r="D427" s="9"/>
      <c r="E427" s="9"/>
      <c r="F427" s="9"/>
      <c r="G427" s="9"/>
      <c r="H427" s="9"/>
    </row>
    <row r="428" spans="1:8" x14ac:dyDescent="0.2">
      <c r="A428" t="s">
        <v>5</v>
      </c>
      <c r="B428" t="s">
        <v>6</v>
      </c>
      <c r="C428" s="3" t="s">
        <v>7</v>
      </c>
    </row>
    <row r="429" spans="1:8" x14ac:dyDescent="0.2">
      <c r="A429" t="s">
        <v>179</v>
      </c>
      <c r="B429">
        <v>16</v>
      </c>
      <c r="C429" s="1">
        <f>B429/B435</f>
        <v>6.5306122448979598E-2</v>
      </c>
    </row>
    <row r="430" spans="1:8" x14ac:dyDescent="0.2">
      <c r="A430" t="s">
        <v>180</v>
      </c>
      <c r="B430">
        <v>12</v>
      </c>
      <c r="C430" s="1">
        <f>B430/B435</f>
        <v>4.8979591836734691E-2</v>
      </c>
    </row>
    <row r="431" spans="1:8" x14ac:dyDescent="0.2">
      <c r="A431" t="s">
        <v>181</v>
      </c>
      <c r="B431">
        <v>39</v>
      </c>
      <c r="C431" s="1">
        <f>B431/B435</f>
        <v>0.15918367346938775</v>
      </c>
    </row>
    <row r="432" spans="1:8" x14ac:dyDescent="0.2">
      <c r="A432" t="s">
        <v>182</v>
      </c>
      <c r="B432">
        <v>98</v>
      </c>
      <c r="C432" s="1">
        <f>B432/B435</f>
        <v>0.4</v>
      </c>
    </row>
    <row r="433" spans="1:4" x14ac:dyDescent="0.2">
      <c r="A433" t="s">
        <v>183</v>
      </c>
      <c r="B433">
        <v>176</v>
      </c>
      <c r="C433" s="1">
        <f>B433/B435</f>
        <v>0.71836734693877546</v>
      </c>
    </row>
    <row r="434" spans="1:4" x14ac:dyDescent="0.2">
      <c r="A434" t="s">
        <v>184</v>
      </c>
      <c r="B434">
        <v>241</v>
      </c>
      <c r="C434" s="5">
        <f>B434/B435</f>
        <v>0.98367346938775513</v>
      </c>
    </row>
    <row r="435" spans="1:4" x14ac:dyDescent="0.2">
      <c r="A435" t="s">
        <v>185</v>
      </c>
      <c r="B435">
        <v>245</v>
      </c>
    </row>
    <row r="436" spans="1:4" x14ac:dyDescent="0.2">
      <c r="A436" t="s">
        <v>10</v>
      </c>
      <c r="B436">
        <v>4</v>
      </c>
    </row>
    <row r="437" spans="1:4" x14ac:dyDescent="0.2">
      <c r="A437" t="s">
        <v>186</v>
      </c>
      <c r="B437" s="5">
        <f>(4.2+4.19)/2</f>
        <v>4.1950000000000003</v>
      </c>
    </row>
    <row r="438" spans="1:4" x14ac:dyDescent="0.2">
      <c r="A438" t="s">
        <v>187</v>
      </c>
      <c r="B438">
        <v>1.08</v>
      </c>
    </row>
    <row r="441" spans="1:4" x14ac:dyDescent="0.2">
      <c r="A441" t="s">
        <v>208</v>
      </c>
    </row>
    <row r="442" spans="1:4" x14ac:dyDescent="0.2">
      <c r="A442" t="s">
        <v>209</v>
      </c>
    </row>
    <row r="443" spans="1:4" x14ac:dyDescent="0.2">
      <c r="A443" t="s">
        <v>5</v>
      </c>
      <c r="B443" t="s">
        <v>6</v>
      </c>
      <c r="C443" s="3" t="s">
        <v>7</v>
      </c>
    </row>
    <row r="444" spans="1:4" x14ac:dyDescent="0.2">
      <c r="A444" t="s">
        <v>179</v>
      </c>
      <c r="B444">
        <v>30</v>
      </c>
      <c r="C444" s="1">
        <f>B444/B450</f>
        <v>8.6956521739130432E-2</v>
      </c>
      <c r="D444" s="1"/>
    </row>
    <row r="445" spans="1:4" x14ac:dyDescent="0.2">
      <c r="A445" t="s">
        <v>180</v>
      </c>
      <c r="B445">
        <v>30</v>
      </c>
      <c r="C445" s="1">
        <f>B445/B450</f>
        <v>8.6956521739130432E-2</v>
      </c>
    </row>
    <row r="446" spans="1:4" x14ac:dyDescent="0.2">
      <c r="A446" t="s">
        <v>181</v>
      </c>
      <c r="B446">
        <v>68</v>
      </c>
      <c r="C446" s="1">
        <f>B446/B450</f>
        <v>0.19710144927536233</v>
      </c>
      <c r="D446" s="1"/>
    </row>
    <row r="447" spans="1:4" x14ac:dyDescent="0.2">
      <c r="A447" t="s">
        <v>182</v>
      </c>
      <c r="B447">
        <v>103</v>
      </c>
      <c r="C447" s="1">
        <f>B447/B450</f>
        <v>0.29855072463768118</v>
      </c>
    </row>
    <row r="448" spans="1:4" x14ac:dyDescent="0.2">
      <c r="A448" t="s">
        <v>183</v>
      </c>
      <c r="B448">
        <v>110</v>
      </c>
      <c r="C448" s="1">
        <f>B448/B450</f>
        <v>0.3188405797101449</v>
      </c>
      <c r="D448" s="1"/>
    </row>
    <row r="449" spans="1:8" x14ac:dyDescent="0.2">
      <c r="A449" t="s">
        <v>184</v>
      </c>
      <c r="B449">
        <v>341</v>
      </c>
      <c r="C449" s="5">
        <f>B449/B450</f>
        <v>0.98840579710144927</v>
      </c>
      <c r="D449" s="1"/>
    </row>
    <row r="450" spans="1:8" x14ac:dyDescent="0.2">
      <c r="A450" t="s">
        <v>185</v>
      </c>
      <c r="B450">
        <v>345</v>
      </c>
    </row>
    <row r="451" spans="1:8" x14ac:dyDescent="0.2">
      <c r="A451" t="s">
        <v>10</v>
      </c>
      <c r="B451">
        <v>4</v>
      </c>
    </row>
    <row r="452" spans="1:8" x14ac:dyDescent="0.2">
      <c r="A452" t="s">
        <v>186</v>
      </c>
      <c r="B452">
        <f>(3.88+3.6)/2</f>
        <v>3.74</v>
      </c>
    </row>
    <row r="453" spans="1:8" x14ac:dyDescent="0.2">
      <c r="A453" t="s">
        <v>187</v>
      </c>
      <c r="B453" s="5">
        <f>(1.1+1.31)/2</f>
        <v>1.2050000000000001</v>
      </c>
    </row>
    <row r="456" spans="1:8" x14ac:dyDescent="0.2">
      <c r="A456" t="s">
        <v>210</v>
      </c>
    </row>
    <row r="457" spans="1:8" x14ac:dyDescent="0.2">
      <c r="A457" t="s">
        <v>211</v>
      </c>
    </row>
    <row r="458" spans="1:8" x14ac:dyDescent="0.2">
      <c r="A458" t="s">
        <v>5</v>
      </c>
      <c r="B458">
        <v>5</v>
      </c>
      <c r="C458" s="1"/>
    </row>
    <row r="459" spans="1:8" x14ac:dyDescent="0.2">
      <c r="A459" t="s">
        <v>10</v>
      </c>
      <c r="B459">
        <v>101</v>
      </c>
      <c r="C459" s="1"/>
      <c r="D459" s="1"/>
    </row>
    <row r="461" spans="1:8" x14ac:dyDescent="0.2">
      <c r="D461" s="1"/>
    </row>
    <row r="462" spans="1:8" x14ac:dyDescent="0.2">
      <c r="A462" s="2" t="s">
        <v>18</v>
      </c>
      <c r="B462" s="2" t="s">
        <v>5</v>
      </c>
    </row>
    <row r="463" spans="1:8" x14ac:dyDescent="0.2">
      <c r="A463">
        <v>1</v>
      </c>
      <c r="B463" t="s">
        <v>212</v>
      </c>
      <c r="D463" s="1"/>
    </row>
    <row r="464" spans="1:8" ht="27.75" customHeight="1" x14ac:dyDescent="0.2">
      <c r="A464">
        <v>50</v>
      </c>
      <c r="B464" s="9" t="s">
        <v>213</v>
      </c>
      <c r="C464" s="9"/>
      <c r="D464" s="9"/>
      <c r="E464" s="9"/>
      <c r="F464" s="9"/>
      <c r="G464" s="9"/>
      <c r="H464" s="9"/>
    </row>
    <row r="465" spans="1:4" x14ac:dyDescent="0.2">
      <c r="A465">
        <v>69</v>
      </c>
      <c r="B465" t="s">
        <v>214</v>
      </c>
    </row>
    <row r="466" spans="1:4" x14ac:dyDescent="0.2">
      <c r="A466">
        <v>121</v>
      </c>
      <c r="B466" t="s">
        <v>215</v>
      </c>
    </row>
    <row r="467" spans="1:4" x14ac:dyDescent="0.2">
      <c r="A467">
        <v>123</v>
      </c>
      <c r="B467" t="s">
        <v>216</v>
      </c>
    </row>
    <row r="470" spans="1:4" x14ac:dyDescent="0.2">
      <c r="A470" t="s">
        <v>217</v>
      </c>
    </row>
    <row r="471" spans="1:4" x14ac:dyDescent="0.2">
      <c r="A471" t="s">
        <v>218</v>
      </c>
    </row>
    <row r="472" spans="1:4" x14ac:dyDescent="0.2">
      <c r="A472" t="s">
        <v>5</v>
      </c>
      <c r="B472" t="s">
        <v>6</v>
      </c>
      <c r="C472" s="3" t="s">
        <v>7</v>
      </c>
    </row>
    <row r="473" spans="1:4" x14ac:dyDescent="0.2">
      <c r="A473" t="s">
        <v>179</v>
      </c>
      <c r="B473">
        <v>10</v>
      </c>
      <c r="C473" s="1">
        <f>B473/B479</f>
        <v>3.0581039755351681E-2</v>
      </c>
    </row>
    <row r="474" spans="1:4" x14ac:dyDescent="0.2">
      <c r="A474" t="s">
        <v>180</v>
      </c>
      <c r="B474">
        <v>13</v>
      </c>
      <c r="C474" s="1">
        <f>B474/B479</f>
        <v>3.9755351681957186E-2</v>
      </c>
      <c r="D474" s="1"/>
    </row>
    <row r="475" spans="1:4" x14ac:dyDescent="0.2">
      <c r="A475" t="s">
        <v>181</v>
      </c>
      <c r="B475">
        <v>52</v>
      </c>
      <c r="C475" s="1">
        <f>B475/B479</f>
        <v>0.15902140672782875</v>
      </c>
    </row>
    <row r="476" spans="1:4" x14ac:dyDescent="0.2">
      <c r="A476" t="s">
        <v>182</v>
      </c>
      <c r="B476">
        <v>110</v>
      </c>
      <c r="C476" s="1">
        <f>B476/B479</f>
        <v>0.3363914373088685</v>
      </c>
      <c r="D476" s="1"/>
    </row>
    <row r="477" spans="1:4" x14ac:dyDescent="0.2">
      <c r="A477" t="s">
        <v>183</v>
      </c>
      <c r="B477">
        <v>142</v>
      </c>
      <c r="C477" s="1">
        <f>B477/B479</f>
        <v>0.43425076452599387</v>
      </c>
    </row>
    <row r="478" spans="1:4" x14ac:dyDescent="0.2">
      <c r="A478" t="s">
        <v>184</v>
      </c>
      <c r="B478">
        <v>327</v>
      </c>
      <c r="C478" s="5">
        <f>B478/B479</f>
        <v>1</v>
      </c>
      <c r="D478" s="1"/>
    </row>
    <row r="479" spans="1:4" x14ac:dyDescent="0.2">
      <c r="A479" t="s">
        <v>185</v>
      </c>
      <c r="B479">
        <v>327</v>
      </c>
      <c r="D479" s="1"/>
    </row>
    <row r="480" spans="1:4" x14ac:dyDescent="0.2">
      <c r="A480" t="s">
        <v>10</v>
      </c>
      <c r="B480">
        <v>0</v>
      </c>
    </row>
    <row r="481" spans="1:4" x14ac:dyDescent="0.2">
      <c r="A481" t="s">
        <v>186</v>
      </c>
      <c r="B481" s="5">
        <f>(4.07+4.12)/2</f>
        <v>4.0950000000000006</v>
      </c>
    </row>
    <row r="482" spans="1:4" x14ac:dyDescent="0.2">
      <c r="A482" t="s">
        <v>187</v>
      </c>
      <c r="B482" s="5">
        <f>(0.99+1.02)/2</f>
        <v>1.0049999999999999</v>
      </c>
    </row>
    <row r="485" spans="1:4" x14ac:dyDescent="0.2">
      <c r="A485" t="s">
        <v>219</v>
      </c>
    </row>
    <row r="486" spans="1:4" x14ac:dyDescent="0.2">
      <c r="A486" t="s">
        <v>220</v>
      </c>
    </row>
    <row r="487" spans="1:4" x14ac:dyDescent="0.2">
      <c r="A487" t="s">
        <v>5</v>
      </c>
      <c r="B487" t="s">
        <v>6</v>
      </c>
      <c r="C487" s="3" t="s">
        <v>7</v>
      </c>
    </row>
    <row r="488" spans="1:4" x14ac:dyDescent="0.2">
      <c r="A488" t="s">
        <v>179</v>
      </c>
      <c r="B488">
        <v>7</v>
      </c>
      <c r="C488" s="1">
        <f>B488/B494</f>
        <v>2.1406727828746176E-2</v>
      </c>
    </row>
    <row r="489" spans="1:4" x14ac:dyDescent="0.2">
      <c r="A489" t="s">
        <v>180</v>
      </c>
      <c r="B489">
        <v>20</v>
      </c>
      <c r="C489" s="1">
        <f>B489/B494</f>
        <v>6.1162079510703363E-2</v>
      </c>
      <c r="D489" s="1"/>
    </row>
    <row r="490" spans="1:4" x14ac:dyDescent="0.2">
      <c r="A490" t="s">
        <v>181</v>
      </c>
      <c r="B490">
        <v>54</v>
      </c>
      <c r="C490" s="1">
        <f>B490/B494</f>
        <v>0.16513761467889909</v>
      </c>
    </row>
    <row r="491" spans="1:4" x14ac:dyDescent="0.2">
      <c r="A491" t="s">
        <v>182</v>
      </c>
      <c r="B491">
        <v>94</v>
      </c>
      <c r="C491" s="1">
        <f>B491/B494</f>
        <v>0.28746177370030579</v>
      </c>
      <c r="D491" s="1"/>
    </row>
    <row r="492" spans="1:4" x14ac:dyDescent="0.2">
      <c r="A492" t="s">
        <v>183</v>
      </c>
      <c r="B492">
        <v>152</v>
      </c>
      <c r="C492" s="1">
        <f>B492/B494</f>
        <v>0.46483180428134557</v>
      </c>
    </row>
    <row r="493" spans="1:4" x14ac:dyDescent="0.2">
      <c r="A493" t="s">
        <v>184</v>
      </c>
      <c r="B493">
        <v>327</v>
      </c>
      <c r="C493" s="5">
        <f>B493/B494</f>
        <v>1</v>
      </c>
      <c r="D493" s="1"/>
    </row>
    <row r="494" spans="1:4" x14ac:dyDescent="0.2">
      <c r="A494" t="s">
        <v>185</v>
      </c>
      <c r="B494">
        <v>327</v>
      </c>
      <c r="D494" s="1"/>
    </row>
    <row r="495" spans="1:4" x14ac:dyDescent="0.2">
      <c r="A495" t="s">
        <v>10</v>
      </c>
      <c r="B495">
        <v>0</v>
      </c>
    </row>
    <row r="496" spans="1:4" x14ac:dyDescent="0.2">
      <c r="A496" t="s">
        <v>186</v>
      </c>
      <c r="B496" s="5">
        <f>(3.93+4.2)/2</f>
        <v>4.0650000000000004</v>
      </c>
    </row>
    <row r="497" spans="1:8" x14ac:dyDescent="0.2">
      <c r="A497" t="s">
        <v>187</v>
      </c>
      <c r="B497" s="5">
        <f>(1.07+1)/2</f>
        <v>1.0350000000000001</v>
      </c>
    </row>
    <row r="500" spans="1:8" x14ac:dyDescent="0.2">
      <c r="A500" t="s">
        <v>221</v>
      </c>
    </row>
    <row r="501" spans="1:8" ht="29.25" customHeight="1" x14ac:dyDescent="0.2">
      <c r="A501" s="9" t="s">
        <v>222</v>
      </c>
      <c r="B501" s="9"/>
      <c r="C501" s="9"/>
      <c r="D501" s="9"/>
      <c r="E501" s="9"/>
      <c r="F501" s="9"/>
      <c r="G501" s="9"/>
      <c r="H501" s="9"/>
    </row>
    <row r="502" spans="1:8" x14ac:dyDescent="0.2">
      <c r="A502" t="s">
        <v>5</v>
      </c>
      <c r="B502" t="s">
        <v>6</v>
      </c>
      <c r="C502" s="3" t="s">
        <v>7</v>
      </c>
    </row>
    <row r="503" spans="1:8" x14ac:dyDescent="0.2">
      <c r="A503" t="s">
        <v>179</v>
      </c>
      <c r="B503">
        <v>9</v>
      </c>
      <c r="C503" s="1">
        <f>B503/B509</f>
        <v>2.7522935779816515E-2</v>
      </c>
    </row>
    <row r="504" spans="1:8" x14ac:dyDescent="0.2">
      <c r="A504" t="s">
        <v>180</v>
      </c>
      <c r="B504">
        <v>17</v>
      </c>
      <c r="C504" s="1">
        <f>B504/B509</f>
        <v>5.1987767584097858E-2</v>
      </c>
      <c r="D504" s="1"/>
    </row>
    <row r="505" spans="1:8" x14ac:dyDescent="0.2">
      <c r="A505" t="s">
        <v>181</v>
      </c>
      <c r="B505">
        <v>53</v>
      </c>
      <c r="C505" s="1">
        <f>B505/B509</f>
        <v>0.1620795107033639</v>
      </c>
    </row>
    <row r="506" spans="1:8" x14ac:dyDescent="0.2">
      <c r="A506" t="s">
        <v>182</v>
      </c>
      <c r="B506">
        <v>95</v>
      </c>
      <c r="C506" s="1">
        <f>B506/B509</f>
        <v>0.29051987767584098</v>
      </c>
      <c r="D506" s="1"/>
    </row>
    <row r="507" spans="1:8" x14ac:dyDescent="0.2">
      <c r="A507" t="s">
        <v>183</v>
      </c>
      <c r="B507">
        <v>153</v>
      </c>
      <c r="C507" s="1">
        <f>B507/B509</f>
        <v>0.46788990825688076</v>
      </c>
    </row>
    <row r="508" spans="1:8" x14ac:dyDescent="0.2">
      <c r="A508" t="s">
        <v>184</v>
      </c>
      <c r="B508">
        <v>327</v>
      </c>
      <c r="C508" s="5">
        <f>B508/B509</f>
        <v>1</v>
      </c>
      <c r="D508" s="1"/>
    </row>
    <row r="509" spans="1:8" x14ac:dyDescent="0.2">
      <c r="A509" t="s">
        <v>185</v>
      </c>
      <c r="B509">
        <v>327</v>
      </c>
      <c r="D509" s="1"/>
    </row>
    <row r="510" spans="1:8" x14ac:dyDescent="0.2">
      <c r="A510" t="s">
        <v>10</v>
      </c>
      <c r="B510">
        <v>0</v>
      </c>
    </row>
    <row r="511" spans="1:8" x14ac:dyDescent="0.2">
      <c r="A511" t="s">
        <v>186</v>
      </c>
      <c r="B511">
        <f>(3.91+4.21)/2</f>
        <v>4.0600000000000005</v>
      </c>
    </row>
    <row r="512" spans="1:8" x14ac:dyDescent="0.2">
      <c r="A512" t="s">
        <v>187</v>
      </c>
      <c r="B512" s="5">
        <f>(1.1+0.99)/2</f>
        <v>1.0449999999999999</v>
      </c>
    </row>
    <row r="515" spans="1:4" x14ac:dyDescent="0.2">
      <c r="A515" t="s">
        <v>223</v>
      </c>
    </row>
    <row r="516" spans="1:4" x14ac:dyDescent="0.2">
      <c r="A516" t="s">
        <v>224</v>
      </c>
    </row>
    <row r="517" spans="1:4" x14ac:dyDescent="0.2">
      <c r="A517" t="s">
        <v>5</v>
      </c>
      <c r="B517" t="s">
        <v>6</v>
      </c>
      <c r="C517" s="3" t="s">
        <v>7</v>
      </c>
    </row>
    <row r="518" spans="1:4" x14ac:dyDescent="0.2">
      <c r="A518" t="s">
        <v>179</v>
      </c>
      <c r="B518">
        <v>15</v>
      </c>
      <c r="C518" s="1">
        <f>B518/B524</f>
        <v>4.5871559633027525E-2</v>
      </c>
    </row>
    <row r="519" spans="1:4" x14ac:dyDescent="0.2">
      <c r="A519" t="s">
        <v>180</v>
      </c>
      <c r="B519">
        <v>25</v>
      </c>
      <c r="C519" s="1">
        <f>B519/B524</f>
        <v>7.64525993883792E-2</v>
      </c>
      <c r="D519" s="1"/>
    </row>
    <row r="520" spans="1:4" x14ac:dyDescent="0.2">
      <c r="A520" t="s">
        <v>181</v>
      </c>
      <c r="B520">
        <v>65</v>
      </c>
      <c r="C520" s="1">
        <f>B520/B524</f>
        <v>0.19877675840978593</v>
      </c>
    </row>
    <row r="521" spans="1:4" x14ac:dyDescent="0.2">
      <c r="A521" t="s">
        <v>182</v>
      </c>
      <c r="B521">
        <v>100</v>
      </c>
      <c r="C521" s="1">
        <f>B521/B524</f>
        <v>0.3058103975535168</v>
      </c>
      <c r="D521" s="1"/>
    </row>
    <row r="522" spans="1:4" x14ac:dyDescent="0.2">
      <c r="A522" t="s">
        <v>183</v>
      </c>
      <c r="B522">
        <v>122</v>
      </c>
      <c r="C522" s="1">
        <f>B522/B524</f>
        <v>0.37308868501529052</v>
      </c>
    </row>
    <row r="523" spans="1:4" x14ac:dyDescent="0.2">
      <c r="A523" t="s">
        <v>184</v>
      </c>
      <c r="B523">
        <v>327</v>
      </c>
      <c r="C523" s="5">
        <f>B523/B524</f>
        <v>1</v>
      </c>
      <c r="D523" s="1"/>
    </row>
    <row r="524" spans="1:4" x14ac:dyDescent="0.2">
      <c r="A524" t="s">
        <v>185</v>
      </c>
      <c r="B524">
        <v>327</v>
      </c>
      <c r="D524" s="1"/>
    </row>
    <row r="525" spans="1:4" x14ac:dyDescent="0.2">
      <c r="A525" t="s">
        <v>10</v>
      </c>
      <c r="B525">
        <v>0</v>
      </c>
    </row>
    <row r="526" spans="1:4" x14ac:dyDescent="0.2">
      <c r="A526" t="s">
        <v>186</v>
      </c>
      <c r="B526">
        <v>3.87</v>
      </c>
    </row>
    <row r="527" spans="1:4" x14ac:dyDescent="0.2">
      <c r="A527" t="s">
        <v>187</v>
      </c>
      <c r="B527">
        <v>1.1499999999999999</v>
      </c>
    </row>
    <row r="530" spans="1:4" x14ac:dyDescent="0.2">
      <c r="A530" t="s">
        <v>225</v>
      </c>
    </row>
    <row r="531" spans="1:4" x14ac:dyDescent="0.2">
      <c r="A531" t="s">
        <v>226</v>
      </c>
    </row>
    <row r="532" spans="1:4" x14ac:dyDescent="0.2">
      <c r="A532" t="s">
        <v>5</v>
      </c>
      <c r="B532" t="s">
        <v>6</v>
      </c>
      <c r="C532" s="3" t="s">
        <v>7</v>
      </c>
    </row>
    <row r="533" spans="1:4" x14ac:dyDescent="0.2">
      <c r="A533" t="s">
        <v>179</v>
      </c>
      <c r="B533">
        <v>14</v>
      </c>
      <c r="C533" s="1">
        <f>B533/B539</f>
        <v>4.2813455657492352E-2</v>
      </c>
    </row>
    <row r="534" spans="1:4" x14ac:dyDescent="0.2">
      <c r="A534" t="s">
        <v>180</v>
      </c>
      <c r="B534">
        <v>19</v>
      </c>
      <c r="C534" s="1">
        <f>B534/B539</f>
        <v>5.8103975535168197E-2</v>
      </c>
      <c r="D534" s="1"/>
    </row>
    <row r="535" spans="1:4" x14ac:dyDescent="0.2">
      <c r="A535" t="s">
        <v>181</v>
      </c>
      <c r="B535">
        <v>80</v>
      </c>
      <c r="C535" s="1">
        <f>B535/B539</f>
        <v>0.24464831804281345</v>
      </c>
    </row>
    <row r="536" spans="1:4" x14ac:dyDescent="0.2">
      <c r="A536" t="s">
        <v>182</v>
      </c>
      <c r="B536">
        <v>102</v>
      </c>
      <c r="C536" s="1">
        <f>B536/B539</f>
        <v>0.31192660550458717</v>
      </c>
      <c r="D536" s="1"/>
    </row>
    <row r="537" spans="1:4" x14ac:dyDescent="0.2">
      <c r="A537" t="s">
        <v>183</v>
      </c>
      <c r="B537">
        <v>112</v>
      </c>
      <c r="C537" s="1">
        <f>B537/B539</f>
        <v>0.34250764525993882</v>
      </c>
    </row>
    <row r="538" spans="1:4" x14ac:dyDescent="0.2">
      <c r="A538" t="s">
        <v>184</v>
      </c>
      <c r="B538">
        <v>327</v>
      </c>
      <c r="C538" s="5">
        <f>B538/B539</f>
        <v>1</v>
      </c>
      <c r="D538" s="1"/>
    </row>
    <row r="539" spans="1:4" x14ac:dyDescent="0.2">
      <c r="A539" t="s">
        <v>185</v>
      </c>
      <c r="B539">
        <v>327</v>
      </c>
      <c r="D539" s="1"/>
    </row>
    <row r="540" spans="1:4" x14ac:dyDescent="0.2">
      <c r="A540" t="s">
        <v>10</v>
      </c>
      <c r="B540">
        <v>0</v>
      </c>
    </row>
    <row r="541" spans="1:4" x14ac:dyDescent="0.2">
      <c r="A541" t="s">
        <v>186</v>
      </c>
      <c r="B541">
        <v>3.86</v>
      </c>
    </row>
    <row r="542" spans="1:4" x14ac:dyDescent="0.2">
      <c r="A542" t="s">
        <v>187</v>
      </c>
      <c r="B542">
        <v>1.07</v>
      </c>
    </row>
    <row r="545" spans="1:4" x14ac:dyDescent="0.2">
      <c r="A545" t="s">
        <v>227</v>
      </c>
    </row>
    <row r="546" spans="1:4" x14ac:dyDescent="0.2">
      <c r="A546" t="s">
        <v>228</v>
      </c>
    </row>
    <row r="547" spans="1:4" x14ac:dyDescent="0.2">
      <c r="A547" t="s">
        <v>5</v>
      </c>
      <c r="B547" t="s">
        <v>6</v>
      </c>
      <c r="C547" s="3" t="s">
        <v>7</v>
      </c>
    </row>
    <row r="548" spans="1:4" x14ac:dyDescent="0.2">
      <c r="A548" t="s">
        <v>179</v>
      </c>
      <c r="B548">
        <v>51</v>
      </c>
      <c r="C548" s="1">
        <f>B548/B554</f>
        <v>0.15596330275229359</v>
      </c>
    </row>
    <row r="549" spans="1:4" x14ac:dyDescent="0.2">
      <c r="A549" t="s">
        <v>180</v>
      </c>
      <c r="B549">
        <v>53</v>
      </c>
      <c r="C549" s="1">
        <f>B549/B554</f>
        <v>0.1620795107033639</v>
      </c>
      <c r="D549" s="1"/>
    </row>
    <row r="550" spans="1:4" x14ac:dyDescent="0.2">
      <c r="A550" t="s">
        <v>181</v>
      </c>
      <c r="B550">
        <v>89</v>
      </c>
      <c r="C550" s="1">
        <f>B550/B554</f>
        <v>0.27217125382262997</v>
      </c>
    </row>
    <row r="551" spans="1:4" x14ac:dyDescent="0.2">
      <c r="A551" t="s">
        <v>182</v>
      </c>
      <c r="B551">
        <v>70</v>
      </c>
      <c r="C551" s="1">
        <f>B551/B554</f>
        <v>0.21406727828746178</v>
      </c>
      <c r="D551" s="1"/>
    </row>
    <row r="552" spans="1:4" x14ac:dyDescent="0.2">
      <c r="A552" t="s">
        <v>183</v>
      </c>
      <c r="B552">
        <v>64</v>
      </c>
      <c r="C552" s="1">
        <f>B552/B554</f>
        <v>0.19571865443425077</v>
      </c>
    </row>
    <row r="553" spans="1:4" x14ac:dyDescent="0.2">
      <c r="A553" t="s">
        <v>184</v>
      </c>
      <c r="B553">
        <v>327</v>
      </c>
      <c r="C553" s="5">
        <f>B553/B554</f>
        <v>1</v>
      </c>
      <c r="D553" s="1"/>
    </row>
    <row r="554" spans="1:4" x14ac:dyDescent="0.2">
      <c r="A554" t="s">
        <v>185</v>
      </c>
      <c r="B554">
        <v>327</v>
      </c>
      <c r="D554" s="1"/>
    </row>
    <row r="555" spans="1:4" x14ac:dyDescent="0.2">
      <c r="A555" t="s">
        <v>10</v>
      </c>
      <c r="B555">
        <v>0</v>
      </c>
    </row>
    <row r="556" spans="1:4" x14ac:dyDescent="0.2">
      <c r="A556" t="s">
        <v>186</v>
      </c>
      <c r="B556" s="5">
        <f>(3.26+3.07)/2</f>
        <v>3.165</v>
      </c>
    </row>
    <row r="557" spans="1:4" x14ac:dyDescent="0.2">
      <c r="A557" t="s">
        <v>187</v>
      </c>
      <c r="B557">
        <v>1.33</v>
      </c>
    </row>
    <row r="560" spans="1:4" x14ac:dyDescent="0.2">
      <c r="A560" t="s">
        <v>229</v>
      </c>
    </row>
    <row r="561" spans="1:4" x14ac:dyDescent="0.2">
      <c r="A561" t="s">
        <v>230</v>
      </c>
    </row>
    <row r="562" spans="1:4" x14ac:dyDescent="0.2">
      <c r="A562" t="s">
        <v>5</v>
      </c>
      <c r="B562" t="s">
        <v>6</v>
      </c>
      <c r="C562" s="3" t="s">
        <v>7</v>
      </c>
    </row>
    <row r="563" spans="1:4" x14ac:dyDescent="0.2">
      <c r="A563" t="s">
        <v>179</v>
      </c>
      <c r="B563">
        <v>44</v>
      </c>
      <c r="C563" s="1">
        <f>B563/B569</f>
        <v>0.13455657492354739</v>
      </c>
    </row>
    <row r="564" spans="1:4" x14ac:dyDescent="0.2">
      <c r="A564" t="s">
        <v>180</v>
      </c>
      <c r="B564">
        <v>55</v>
      </c>
      <c r="C564" s="1">
        <f>B564/B569</f>
        <v>0.16819571865443425</v>
      </c>
      <c r="D564" s="1"/>
    </row>
    <row r="565" spans="1:4" x14ac:dyDescent="0.2">
      <c r="A565" t="s">
        <v>181</v>
      </c>
      <c r="B565">
        <v>100</v>
      </c>
      <c r="C565" s="1">
        <f>B565/B569</f>
        <v>0.3058103975535168</v>
      </c>
    </row>
    <row r="566" spans="1:4" x14ac:dyDescent="0.2">
      <c r="A566" t="s">
        <v>182</v>
      </c>
      <c r="B566">
        <v>79</v>
      </c>
      <c r="C566" s="1">
        <f>B566/B569</f>
        <v>0.24159021406727829</v>
      </c>
      <c r="D566" s="1"/>
    </row>
    <row r="567" spans="1:4" x14ac:dyDescent="0.2">
      <c r="A567" t="s">
        <v>183</v>
      </c>
      <c r="B567">
        <v>49</v>
      </c>
      <c r="C567" s="1">
        <f>B567/B569</f>
        <v>0.14984709480122324</v>
      </c>
    </row>
    <row r="568" spans="1:4" x14ac:dyDescent="0.2">
      <c r="A568" t="s">
        <v>184</v>
      </c>
      <c r="B568">
        <v>327</v>
      </c>
      <c r="C568" s="5">
        <f>B568/B569</f>
        <v>1</v>
      </c>
      <c r="D568" s="1"/>
    </row>
    <row r="569" spans="1:4" x14ac:dyDescent="0.2">
      <c r="A569" t="s">
        <v>185</v>
      </c>
      <c r="B569">
        <v>327</v>
      </c>
      <c r="D569" s="1"/>
    </row>
    <row r="570" spans="1:4" x14ac:dyDescent="0.2">
      <c r="A570" t="s">
        <v>10</v>
      </c>
      <c r="B570">
        <v>0</v>
      </c>
    </row>
    <row r="571" spans="1:4" x14ac:dyDescent="0.2">
      <c r="A571" t="s">
        <v>186</v>
      </c>
      <c r="B571">
        <f>(2.95+3.17)/2</f>
        <v>3.06</v>
      </c>
    </row>
    <row r="572" spans="1:4" x14ac:dyDescent="0.2">
      <c r="A572" t="s">
        <v>187</v>
      </c>
      <c r="B572">
        <v>1.23</v>
      </c>
    </row>
    <row r="575" spans="1:4" x14ac:dyDescent="0.2">
      <c r="A575" t="s">
        <v>231</v>
      </c>
    </row>
    <row r="576" spans="1:4" x14ac:dyDescent="0.2">
      <c r="A576" t="s">
        <v>232</v>
      </c>
    </row>
    <row r="577" spans="1:8" x14ac:dyDescent="0.2">
      <c r="A577" t="s">
        <v>5</v>
      </c>
      <c r="B577" t="s">
        <v>6</v>
      </c>
      <c r="C577" s="3" t="s">
        <v>7</v>
      </c>
    </row>
    <row r="578" spans="1:8" x14ac:dyDescent="0.2">
      <c r="A578" t="s">
        <v>179</v>
      </c>
      <c r="B578">
        <v>17</v>
      </c>
      <c r="C578" s="1">
        <f>B578/B584</f>
        <v>5.1987767584097858E-2</v>
      </c>
    </row>
    <row r="579" spans="1:8" x14ac:dyDescent="0.2">
      <c r="A579" t="s">
        <v>180</v>
      </c>
      <c r="B579">
        <v>27</v>
      </c>
      <c r="C579" s="1">
        <f>B579/B584</f>
        <v>8.2568807339449546E-2</v>
      </c>
      <c r="D579" s="1"/>
    </row>
    <row r="580" spans="1:8" x14ac:dyDescent="0.2">
      <c r="A580" t="s">
        <v>181</v>
      </c>
      <c r="B580">
        <v>98</v>
      </c>
      <c r="C580" s="1">
        <f>B580/B584</f>
        <v>0.29969418960244648</v>
      </c>
    </row>
    <row r="581" spans="1:8" x14ac:dyDescent="0.2">
      <c r="A581" t="s">
        <v>182</v>
      </c>
      <c r="B581">
        <v>81</v>
      </c>
      <c r="C581" s="1">
        <f>B581/B584</f>
        <v>0.24770642201834864</v>
      </c>
      <c r="D581" s="1"/>
    </row>
    <row r="582" spans="1:8" x14ac:dyDescent="0.2">
      <c r="A582" t="s">
        <v>183</v>
      </c>
      <c r="B582">
        <v>103</v>
      </c>
      <c r="C582" s="1">
        <f>B582/B584</f>
        <v>0.3149847094801223</v>
      </c>
    </row>
    <row r="583" spans="1:8" x14ac:dyDescent="0.2">
      <c r="A583" t="s">
        <v>184</v>
      </c>
      <c r="B583">
        <v>326</v>
      </c>
      <c r="C583" s="5">
        <f>B583/B584</f>
        <v>0.99694189602446481</v>
      </c>
      <c r="D583" s="1"/>
    </row>
    <row r="584" spans="1:8" x14ac:dyDescent="0.2">
      <c r="A584" t="s">
        <v>185</v>
      </c>
      <c r="B584">
        <v>327</v>
      </c>
      <c r="D584" s="1"/>
    </row>
    <row r="585" spans="1:8" x14ac:dyDescent="0.2">
      <c r="A585" t="s">
        <v>10</v>
      </c>
      <c r="B585">
        <v>1</v>
      </c>
    </row>
    <row r="586" spans="1:8" x14ac:dyDescent="0.2">
      <c r="A586" t="s">
        <v>186</v>
      </c>
      <c r="B586">
        <f>(3.49+3.79)/2</f>
        <v>3.64</v>
      </c>
    </row>
    <row r="587" spans="1:8" x14ac:dyDescent="0.2">
      <c r="A587" t="s">
        <v>187</v>
      </c>
      <c r="B587">
        <f>(1.2+1.12)/2</f>
        <v>1.1600000000000001</v>
      </c>
    </row>
    <row r="590" spans="1:8" x14ac:dyDescent="0.2">
      <c r="A590" t="s">
        <v>233</v>
      </c>
    </row>
    <row r="591" spans="1:8" ht="29.25" customHeight="1" x14ac:dyDescent="0.2">
      <c r="A591" s="9" t="s">
        <v>234</v>
      </c>
      <c r="B591" s="9"/>
      <c r="C591" s="9"/>
      <c r="D591" s="9"/>
      <c r="E591" s="9"/>
      <c r="F591" s="9"/>
      <c r="G591" s="9"/>
      <c r="H591" s="9"/>
    </row>
    <row r="592" spans="1:8" x14ac:dyDescent="0.2">
      <c r="A592" t="s">
        <v>5</v>
      </c>
      <c r="B592" t="s">
        <v>6</v>
      </c>
      <c r="C592" s="3" t="s">
        <v>7</v>
      </c>
    </row>
    <row r="593" spans="1:8" x14ac:dyDescent="0.2">
      <c r="A593" t="s">
        <v>179</v>
      </c>
      <c r="B593">
        <v>20</v>
      </c>
      <c r="C593" s="1">
        <f>B593/B599</f>
        <v>6.1162079510703363E-2</v>
      </c>
    </row>
    <row r="594" spans="1:8" x14ac:dyDescent="0.2">
      <c r="A594" t="s">
        <v>180</v>
      </c>
      <c r="B594">
        <v>25</v>
      </c>
      <c r="C594" s="1">
        <f>B594/B599</f>
        <v>7.64525993883792E-2</v>
      </c>
      <c r="D594" s="1"/>
    </row>
    <row r="595" spans="1:8" x14ac:dyDescent="0.2">
      <c r="A595" t="s">
        <v>181</v>
      </c>
      <c r="B595">
        <v>97</v>
      </c>
      <c r="C595" s="1">
        <f>B595/B599</f>
        <v>0.29663608562691129</v>
      </c>
    </row>
    <row r="596" spans="1:8" x14ac:dyDescent="0.2">
      <c r="A596" t="s">
        <v>182</v>
      </c>
      <c r="B596">
        <v>102</v>
      </c>
      <c r="C596" s="1">
        <f>B596/B599</f>
        <v>0.31192660550458717</v>
      </c>
      <c r="D596" s="1"/>
    </row>
    <row r="597" spans="1:8" x14ac:dyDescent="0.2">
      <c r="A597" t="s">
        <v>183</v>
      </c>
      <c r="B597">
        <v>82</v>
      </c>
      <c r="C597" s="1">
        <f>B597/B599</f>
        <v>0.25076452599388377</v>
      </c>
    </row>
    <row r="598" spans="1:8" x14ac:dyDescent="0.2">
      <c r="A598" t="s">
        <v>184</v>
      </c>
      <c r="B598">
        <v>326</v>
      </c>
      <c r="C598" s="5">
        <f>B598/B599</f>
        <v>0.99694189602446481</v>
      </c>
      <c r="D598" s="1"/>
    </row>
    <row r="599" spans="1:8" x14ac:dyDescent="0.2">
      <c r="A599" t="s">
        <v>185</v>
      </c>
      <c r="B599">
        <v>327</v>
      </c>
      <c r="D599" s="1"/>
    </row>
    <row r="600" spans="1:8" x14ac:dyDescent="0.2">
      <c r="A600" t="s">
        <v>10</v>
      </c>
      <c r="B600">
        <v>1</v>
      </c>
    </row>
    <row r="601" spans="1:8" x14ac:dyDescent="0.2">
      <c r="A601" t="s">
        <v>186</v>
      </c>
      <c r="B601">
        <v>3.58</v>
      </c>
    </row>
    <row r="602" spans="1:8" x14ac:dyDescent="0.2">
      <c r="A602" t="s">
        <v>187</v>
      </c>
      <c r="B602">
        <v>1.1200000000000001</v>
      </c>
    </row>
    <row r="605" spans="1:8" x14ac:dyDescent="0.2">
      <c r="A605" t="s">
        <v>235</v>
      </c>
    </row>
    <row r="606" spans="1:8" ht="25.5" customHeight="1" x14ac:dyDescent="0.2">
      <c r="A606" s="9" t="s">
        <v>236</v>
      </c>
      <c r="B606" s="9"/>
      <c r="C606" s="9"/>
      <c r="D606" s="9"/>
      <c r="E606" s="9"/>
      <c r="F606" s="9"/>
      <c r="G606" s="9"/>
      <c r="H606" s="9"/>
    </row>
    <row r="607" spans="1:8" x14ac:dyDescent="0.2">
      <c r="A607" t="s">
        <v>5</v>
      </c>
      <c r="B607" t="s">
        <v>6</v>
      </c>
      <c r="C607" s="3" t="s">
        <v>7</v>
      </c>
    </row>
    <row r="608" spans="1:8" x14ac:dyDescent="0.2">
      <c r="A608" t="s">
        <v>179</v>
      </c>
      <c r="B608">
        <v>7</v>
      </c>
      <c r="C608" s="1">
        <f>B608/B614</f>
        <v>2.1406727828746176E-2</v>
      </c>
    </row>
    <row r="609" spans="1:8" x14ac:dyDescent="0.2">
      <c r="A609" t="s">
        <v>180</v>
      </c>
      <c r="B609">
        <v>18</v>
      </c>
      <c r="C609" s="1">
        <f>B609/B614</f>
        <v>5.5045871559633031E-2</v>
      </c>
      <c r="D609" s="1"/>
    </row>
    <row r="610" spans="1:8" x14ac:dyDescent="0.2">
      <c r="A610" t="s">
        <v>181</v>
      </c>
      <c r="B610">
        <v>119</v>
      </c>
      <c r="C610" s="1">
        <f>B610/B614</f>
        <v>0.36391437308868502</v>
      </c>
    </row>
    <row r="611" spans="1:8" x14ac:dyDescent="0.2">
      <c r="A611" t="s">
        <v>182</v>
      </c>
      <c r="B611">
        <v>107</v>
      </c>
      <c r="C611" s="1">
        <f>B611/B614</f>
        <v>0.327217125382263</v>
      </c>
      <c r="D611" s="1"/>
    </row>
    <row r="612" spans="1:8" x14ac:dyDescent="0.2">
      <c r="A612" t="s">
        <v>183</v>
      </c>
      <c r="B612">
        <v>75</v>
      </c>
      <c r="C612" s="1">
        <f>B612/B614</f>
        <v>0.22935779816513763</v>
      </c>
    </row>
    <row r="613" spans="1:8" x14ac:dyDescent="0.2">
      <c r="A613" t="s">
        <v>184</v>
      </c>
      <c r="B613">
        <v>326</v>
      </c>
      <c r="C613" s="5">
        <f>B613/B614</f>
        <v>0.99694189602446481</v>
      </c>
      <c r="D613" s="1"/>
    </row>
    <row r="614" spans="1:8" x14ac:dyDescent="0.2">
      <c r="A614" t="s">
        <v>185</v>
      </c>
      <c r="B614">
        <v>327</v>
      </c>
      <c r="D614" s="1"/>
    </row>
    <row r="615" spans="1:8" x14ac:dyDescent="0.2">
      <c r="A615" t="s">
        <v>10</v>
      </c>
      <c r="B615">
        <v>1</v>
      </c>
    </row>
    <row r="616" spans="1:8" x14ac:dyDescent="0.2">
      <c r="A616" t="s">
        <v>186</v>
      </c>
      <c r="B616">
        <v>3.67</v>
      </c>
    </row>
    <row r="617" spans="1:8" x14ac:dyDescent="0.2">
      <c r="A617" t="s">
        <v>187</v>
      </c>
      <c r="B617">
        <v>0.96</v>
      </c>
    </row>
    <row r="620" spans="1:8" x14ac:dyDescent="0.2">
      <c r="A620" t="s">
        <v>237</v>
      </c>
    </row>
    <row r="621" spans="1:8" ht="27.75" customHeight="1" x14ac:dyDescent="0.2">
      <c r="A621" s="9" t="s">
        <v>238</v>
      </c>
      <c r="B621" s="9"/>
      <c r="C621" s="9"/>
      <c r="D621" s="9"/>
      <c r="E621" s="9"/>
      <c r="F621" s="9"/>
      <c r="G621" s="9"/>
      <c r="H621" s="9"/>
    </row>
    <row r="622" spans="1:8" x14ac:dyDescent="0.2">
      <c r="A622" t="s">
        <v>5</v>
      </c>
      <c r="B622" t="s">
        <v>6</v>
      </c>
      <c r="C622" s="3" t="s">
        <v>7</v>
      </c>
    </row>
    <row r="623" spans="1:8" x14ac:dyDescent="0.2">
      <c r="A623" t="s">
        <v>179</v>
      </c>
      <c r="B623">
        <v>12</v>
      </c>
      <c r="C623" s="1">
        <f>B623/B629</f>
        <v>3.669724770642202E-2</v>
      </c>
    </row>
    <row r="624" spans="1:8" x14ac:dyDescent="0.2">
      <c r="A624" t="s">
        <v>180</v>
      </c>
      <c r="B624">
        <v>15</v>
      </c>
      <c r="C624" s="1">
        <f>B624/B629</f>
        <v>4.5871559633027525E-2</v>
      </c>
      <c r="D624" s="1"/>
    </row>
    <row r="625" spans="1:4" x14ac:dyDescent="0.2">
      <c r="A625" t="s">
        <v>181</v>
      </c>
      <c r="B625">
        <v>47</v>
      </c>
      <c r="C625" s="1">
        <f>B625/B629</f>
        <v>0.14373088685015289</v>
      </c>
    </row>
    <row r="626" spans="1:4" x14ac:dyDescent="0.2">
      <c r="A626" t="s">
        <v>182</v>
      </c>
      <c r="B626">
        <v>119</v>
      </c>
      <c r="C626" s="1">
        <f>B626/B629</f>
        <v>0.36391437308868502</v>
      </c>
      <c r="D626" s="1"/>
    </row>
    <row r="627" spans="1:4" x14ac:dyDescent="0.2">
      <c r="A627" t="s">
        <v>183</v>
      </c>
      <c r="B627">
        <v>133</v>
      </c>
      <c r="C627" s="1">
        <f>B627/B629</f>
        <v>0.40672782874617736</v>
      </c>
    </row>
    <row r="628" spans="1:4" x14ac:dyDescent="0.2">
      <c r="A628" t="s">
        <v>184</v>
      </c>
      <c r="B628">
        <v>326</v>
      </c>
      <c r="C628" s="5">
        <f>B628/B629</f>
        <v>0.99694189602446481</v>
      </c>
      <c r="D628" s="1"/>
    </row>
    <row r="629" spans="1:4" x14ac:dyDescent="0.2">
      <c r="A629" t="s">
        <v>185</v>
      </c>
      <c r="B629">
        <v>327</v>
      </c>
      <c r="D629" s="1"/>
    </row>
    <row r="630" spans="1:4" x14ac:dyDescent="0.2">
      <c r="A630" t="s">
        <v>10</v>
      </c>
      <c r="B630">
        <v>1</v>
      </c>
    </row>
    <row r="631" spans="1:4" x14ac:dyDescent="0.2">
      <c r="A631" t="s">
        <v>186</v>
      </c>
      <c r="B631">
        <v>4.0599999999999996</v>
      </c>
    </row>
    <row r="632" spans="1:4" x14ac:dyDescent="0.2">
      <c r="A632" t="s">
        <v>187</v>
      </c>
      <c r="B632">
        <v>1.03</v>
      </c>
    </row>
    <row r="635" spans="1:4" x14ac:dyDescent="0.2">
      <c r="A635" t="s">
        <v>239</v>
      </c>
    </row>
    <row r="636" spans="1:4" x14ac:dyDescent="0.2">
      <c r="A636" t="s">
        <v>240</v>
      </c>
    </row>
    <row r="637" spans="1:4" x14ac:dyDescent="0.2">
      <c r="A637" t="s">
        <v>5</v>
      </c>
      <c r="B637" t="s">
        <v>6</v>
      </c>
      <c r="C637" s="3" t="s">
        <v>7</v>
      </c>
    </row>
    <row r="638" spans="1:4" x14ac:dyDescent="0.2">
      <c r="A638" t="s">
        <v>179</v>
      </c>
      <c r="B638">
        <v>15</v>
      </c>
      <c r="C638" s="1">
        <f>B638/B644</f>
        <v>4.5871559633027525E-2</v>
      </c>
    </row>
    <row r="639" spans="1:4" x14ac:dyDescent="0.2">
      <c r="A639" t="s">
        <v>180</v>
      </c>
      <c r="B639">
        <v>22</v>
      </c>
      <c r="C639" s="1">
        <f>B639/B644</f>
        <v>6.7278287461773695E-2</v>
      </c>
      <c r="D639" s="1"/>
    </row>
    <row r="640" spans="1:4" x14ac:dyDescent="0.2">
      <c r="A640" t="s">
        <v>181</v>
      </c>
      <c r="B640">
        <v>80</v>
      </c>
      <c r="C640" s="1">
        <f>B640/B644</f>
        <v>0.24464831804281345</v>
      </c>
    </row>
    <row r="641" spans="1:8" x14ac:dyDescent="0.2">
      <c r="A641" t="s">
        <v>182</v>
      </c>
      <c r="B641">
        <v>113</v>
      </c>
      <c r="C641" s="1">
        <f>B641/B644</f>
        <v>0.34556574923547401</v>
      </c>
      <c r="D641" s="1"/>
    </row>
    <row r="642" spans="1:8" x14ac:dyDescent="0.2">
      <c r="A642" t="s">
        <v>183</v>
      </c>
      <c r="B642">
        <v>96</v>
      </c>
      <c r="C642" s="1">
        <f>B642/B644</f>
        <v>0.29357798165137616</v>
      </c>
    </row>
    <row r="643" spans="1:8" x14ac:dyDescent="0.2">
      <c r="A643" t="s">
        <v>184</v>
      </c>
      <c r="B643">
        <v>326</v>
      </c>
      <c r="C643" s="5">
        <f>B643/B644</f>
        <v>0.99694189602446481</v>
      </c>
      <c r="D643" s="1"/>
    </row>
    <row r="644" spans="1:8" x14ac:dyDescent="0.2">
      <c r="A644" t="s">
        <v>185</v>
      </c>
      <c r="B644">
        <v>327</v>
      </c>
      <c r="D644" s="1"/>
    </row>
    <row r="645" spans="1:8" x14ac:dyDescent="0.2">
      <c r="A645" t="s">
        <v>10</v>
      </c>
      <c r="B645">
        <v>1</v>
      </c>
    </row>
    <row r="646" spans="1:8" x14ac:dyDescent="0.2">
      <c r="A646" t="s">
        <v>186</v>
      </c>
      <c r="B646">
        <v>3.79</v>
      </c>
    </row>
    <row r="647" spans="1:8" x14ac:dyDescent="0.2">
      <c r="A647" t="s">
        <v>187</v>
      </c>
      <c r="B647">
        <v>1.0900000000000001</v>
      </c>
    </row>
    <row r="650" spans="1:8" x14ac:dyDescent="0.2">
      <c r="A650" t="s">
        <v>241</v>
      </c>
    </row>
    <row r="651" spans="1:8" ht="29.25" customHeight="1" x14ac:dyDescent="0.2">
      <c r="A651" s="9" t="s">
        <v>242</v>
      </c>
      <c r="B651" s="9"/>
      <c r="C651" s="9"/>
      <c r="D651" s="9"/>
      <c r="E651" s="9"/>
      <c r="F651" s="9"/>
      <c r="G651" s="9"/>
      <c r="H651" s="9"/>
    </row>
    <row r="652" spans="1:8" x14ac:dyDescent="0.2">
      <c r="A652" t="s">
        <v>5</v>
      </c>
      <c r="B652" t="s">
        <v>6</v>
      </c>
      <c r="C652" s="3" t="s">
        <v>7</v>
      </c>
    </row>
    <row r="653" spans="1:8" x14ac:dyDescent="0.2">
      <c r="A653" t="s">
        <v>179</v>
      </c>
      <c r="B653">
        <v>15</v>
      </c>
      <c r="C653" s="1">
        <f>B653/B659</f>
        <v>4.5871559633027525E-2</v>
      </c>
    </row>
    <row r="654" spans="1:8" x14ac:dyDescent="0.2">
      <c r="A654" t="s">
        <v>180</v>
      </c>
      <c r="B654">
        <v>21</v>
      </c>
      <c r="C654" s="1">
        <f>B654/B659</f>
        <v>6.4220183486238536E-2</v>
      </c>
      <c r="D654" s="1"/>
    </row>
    <row r="655" spans="1:8" x14ac:dyDescent="0.2">
      <c r="A655" t="s">
        <v>181</v>
      </c>
      <c r="B655">
        <v>80</v>
      </c>
      <c r="C655" s="1">
        <f>B655/B659</f>
        <v>0.24464831804281345</v>
      </c>
    </row>
    <row r="656" spans="1:8" x14ac:dyDescent="0.2">
      <c r="A656" t="s">
        <v>182</v>
      </c>
      <c r="B656">
        <v>118</v>
      </c>
      <c r="C656" s="1">
        <f>B656/B659</f>
        <v>0.36085626911314983</v>
      </c>
      <c r="D656" s="1"/>
    </row>
    <row r="657" spans="1:8" x14ac:dyDescent="0.2">
      <c r="A657" t="s">
        <v>183</v>
      </c>
      <c r="B657">
        <v>91</v>
      </c>
      <c r="C657" s="1">
        <f>B657/B659</f>
        <v>0.27828746177370028</v>
      </c>
    </row>
    <row r="658" spans="1:8" x14ac:dyDescent="0.2">
      <c r="A658" t="s">
        <v>184</v>
      </c>
      <c r="B658">
        <v>326</v>
      </c>
      <c r="C658" s="5">
        <f>B658/B659</f>
        <v>0.99694189602446481</v>
      </c>
      <c r="D658" s="1"/>
    </row>
    <row r="659" spans="1:8" x14ac:dyDescent="0.2">
      <c r="A659" t="s">
        <v>185</v>
      </c>
      <c r="B659">
        <v>327</v>
      </c>
      <c r="D659" s="1"/>
    </row>
    <row r="660" spans="1:8" x14ac:dyDescent="0.2">
      <c r="A660" t="s">
        <v>10</v>
      </c>
      <c r="B660">
        <v>1</v>
      </c>
    </row>
    <row r="661" spans="1:8" x14ac:dyDescent="0.2">
      <c r="A661" t="s">
        <v>186</v>
      </c>
      <c r="B661">
        <v>3.75</v>
      </c>
    </row>
    <row r="662" spans="1:8" x14ac:dyDescent="0.2">
      <c r="A662" t="s">
        <v>187</v>
      </c>
      <c r="B662">
        <v>1.08</v>
      </c>
    </row>
    <row r="665" spans="1:8" x14ac:dyDescent="0.2">
      <c r="A665" t="s">
        <v>243</v>
      </c>
    </row>
    <row r="666" spans="1:8" ht="50.25" customHeight="1" x14ac:dyDescent="0.2">
      <c r="A666" s="9" t="s">
        <v>244</v>
      </c>
      <c r="B666" s="9"/>
      <c r="C666" s="9"/>
      <c r="D666" s="9"/>
      <c r="E666" s="9"/>
      <c r="F666" s="9"/>
      <c r="G666" s="9"/>
      <c r="H666" s="9"/>
    </row>
    <row r="667" spans="1:8" x14ac:dyDescent="0.2">
      <c r="A667" t="s">
        <v>5</v>
      </c>
      <c r="B667" t="s">
        <v>6</v>
      </c>
      <c r="C667" s="3" t="s">
        <v>7</v>
      </c>
    </row>
    <row r="668" spans="1:8" x14ac:dyDescent="0.2">
      <c r="A668" t="s">
        <v>179</v>
      </c>
      <c r="B668">
        <v>16</v>
      </c>
      <c r="C668" s="1">
        <f>B668/B674</f>
        <v>4.8929663608562692E-2</v>
      </c>
    </row>
    <row r="669" spans="1:8" x14ac:dyDescent="0.2">
      <c r="A669" t="s">
        <v>180</v>
      </c>
      <c r="B669">
        <v>11</v>
      </c>
      <c r="C669" s="1">
        <f>B669/B674</f>
        <v>3.3639143730886847E-2</v>
      </c>
    </row>
    <row r="670" spans="1:8" x14ac:dyDescent="0.2">
      <c r="A670" t="s">
        <v>181</v>
      </c>
      <c r="B670">
        <v>117</v>
      </c>
      <c r="C670" s="1">
        <f>B670/B674</f>
        <v>0.3577981651376147</v>
      </c>
    </row>
    <row r="671" spans="1:8" x14ac:dyDescent="0.2">
      <c r="A671" t="s">
        <v>182</v>
      </c>
      <c r="B671">
        <v>98</v>
      </c>
      <c r="C671" s="1">
        <f>B671/B674</f>
        <v>0.29969418960244648</v>
      </c>
    </row>
    <row r="672" spans="1:8" x14ac:dyDescent="0.2">
      <c r="A672" t="s">
        <v>183</v>
      </c>
      <c r="B672">
        <v>84</v>
      </c>
      <c r="C672" s="1">
        <f>B672/B674</f>
        <v>0.25688073394495414</v>
      </c>
    </row>
    <row r="673" spans="1:4" x14ac:dyDescent="0.2">
      <c r="A673" t="s">
        <v>184</v>
      </c>
      <c r="B673">
        <v>326</v>
      </c>
      <c r="C673" s="5">
        <f>B673/B674</f>
        <v>0.99694189602446481</v>
      </c>
    </row>
    <row r="674" spans="1:4" x14ac:dyDescent="0.2">
      <c r="A674" t="s">
        <v>185</v>
      </c>
      <c r="B674">
        <v>327</v>
      </c>
    </row>
    <row r="675" spans="1:4" x14ac:dyDescent="0.2">
      <c r="A675" t="s">
        <v>10</v>
      </c>
      <c r="B675">
        <v>1</v>
      </c>
    </row>
    <row r="676" spans="1:4" x14ac:dyDescent="0.2">
      <c r="A676" t="s">
        <v>186</v>
      </c>
      <c r="B676">
        <v>3.71</v>
      </c>
    </row>
    <row r="677" spans="1:4" x14ac:dyDescent="0.2">
      <c r="A677" t="s">
        <v>187</v>
      </c>
      <c r="B677">
        <v>1.26</v>
      </c>
    </row>
    <row r="680" spans="1:4" x14ac:dyDescent="0.2">
      <c r="A680" t="s">
        <v>245</v>
      </c>
    </row>
    <row r="681" spans="1:4" x14ac:dyDescent="0.2">
      <c r="A681" t="s">
        <v>246</v>
      </c>
    </row>
    <row r="682" spans="1:4" x14ac:dyDescent="0.2">
      <c r="A682" t="s">
        <v>5</v>
      </c>
      <c r="B682" t="s">
        <v>6</v>
      </c>
      <c r="C682" s="3" t="s">
        <v>7</v>
      </c>
    </row>
    <row r="683" spans="1:4" x14ac:dyDescent="0.2">
      <c r="A683" t="s">
        <v>179</v>
      </c>
      <c r="B683">
        <v>10</v>
      </c>
      <c r="C683" s="1">
        <f>B683/B689</f>
        <v>3.0581039755351681E-2</v>
      </c>
    </row>
    <row r="684" spans="1:4" x14ac:dyDescent="0.2">
      <c r="A684" t="s">
        <v>180</v>
      </c>
      <c r="B684">
        <v>7</v>
      </c>
      <c r="C684" s="1">
        <f>B684/B689</f>
        <v>2.1406727828746176E-2</v>
      </c>
      <c r="D684" s="1"/>
    </row>
    <row r="685" spans="1:4" x14ac:dyDescent="0.2">
      <c r="A685" t="s">
        <v>181</v>
      </c>
      <c r="B685">
        <v>56</v>
      </c>
      <c r="C685" s="1">
        <f>B685/B689</f>
        <v>0.17125382262996941</v>
      </c>
    </row>
    <row r="686" spans="1:4" x14ac:dyDescent="0.2">
      <c r="A686" t="s">
        <v>182</v>
      </c>
      <c r="B686">
        <v>103</v>
      </c>
      <c r="C686" s="1">
        <f>B686/B689</f>
        <v>0.3149847094801223</v>
      </c>
      <c r="D686" s="1"/>
    </row>
    <row r="687" spans="1:4" x14ac:dyDescent="0.2">
      <c r="A687" t="s">
        <v>183</v>
      </c>
      <c r="B687">
        <v>150</v>
      </c>
      <c r="C687" s="1">
        <f>B687/B689</f>
        <v>0.45871559633027525</v>
      </c>
    </row>
    <row r="688" spans="1:4" x14ac:dyDescent="0.2">
      <c r="A688" t="s">
        <v>184</v>
      </c>
      <c r="B688">
        <v>236</v>
      </c>
      <c r="C688" s="5">
        <f>B688/B689</f>
        <v>0.72171253822629966</v>
      </c>
      <c r="D688" s="1"/>
    </row>
    <row r="689" spans="1:4" x14ac:dyDescent="0.2">
      <c r="A689" t="s">
        <v>185</v>
      </c>
      <c r="B689">
        <v>327</v>
      </c>
      <c r="D689" s="1"/>
    </row>
    <row r="690" spans="1:4" x14ac:dyDescent="0.2">
      <c r="A690" t="s">
        <v>10</v>
      </c>
      <c r="B690">
        <v>1</v>
      </c>
    </row>
    <row r="691" spans="1:4" x14ac:dyDescent="0.2">
      <c r="A691" t="s">
        <v>186</v>
      </c>
      <c r="B691" s="5">
        <f>(4.27+4.1)/2</f>
        <v>4.1849999999999996</v>
      </c>
    </row>
    <row r="692" spans="1:4" x14ac:dyDescent="0.2">
      <c r="A692" t="s">
        <v>187</v>
      </c>
      <c r="B692">
        <v>1</v>
      </c>
    </row>
    <row r="695" spans="1:4" x14ac:dyDescent="0.2">
      <c r="A695" t="s">
        <v>247</v>
      </c>
    </row>
    <row r="696" spans="1:4" x14ac:dyDescent="0.2">
      <c r="A696" t="s">
        <v>211</v>
      </c>
    </row>
    <row r="697" spans="1:4" x14ac:dyDescent="0.2">
      <c r="A697" t="s">
        <v>5</v>
      </c>
      <c r="B697">
        <v>6</v>
      </c>
      <c r="C697" s="1"/>
    </row>
    <row r="698" spans="1:4" x14ac:dyDescent="0.2">
      <c r="A698" t="s">
        <v>10</v>
      </c>
      <c r="B698">
        <v>97</v>
      </c>
      <c r="C698" s="1"/>
    </row>
    <row r="699" spans="1:4" x14ac:dyDescent="0.2">
      <c r="D699" s="1"/>
    </row>
    <row r="701" spans="1:4" x14ac:dyDescent="0.2">
      <c r="A701" s="2" t="s">
        <v>18</v>
      </c>
      <c r="B701" s="2" t="s">
        <v>5</v>
      </c>
      <c r="D701" s="1"/>
    </row>
    <row r="702" spans="1:4" x14ac:dyDescent="0.2">
      <c r="A702">
        <v>1</v>
      </c>
      <c r="B702" t="s">
        <v>248</v>
      </c>
    </row>
    <row r="703" spans="1:4" x14ac:dyDescent="0.2">
      <c r="A703">
        <v>2</v>
      </c>
      <c r="B703" t="s">
        <v>249</v>
      </c>
      <c r="D703" s="1"/>
    </row>
    <row r="704" spans="1:4" x14ac:dyDescent="0.2">
      <c r="A704">
        <v>16</v>
      </c>
      <c r="B704" t="s">
        <v>250</v>
      </c>
      <c r="D704" s="1"/>
    </row>
    <row r="705" spans="1:8" x14ac:dyDescent="0.2">
      <c r="A705">
        <v>51</v>
      </c>
      <c r="B705" t="s">
        <v>251</v>
      </c>
    </row>
    <row r="706" spans="1:8" x14ac:dyDescent="0.2">
      <c r="A706">
        <v>106</v>
      </c>
      <c r="B706" t="s">
        <v>252</v>
      </c>
    </row>
    <row r="707" spans="1:8" x14ac:dyDescent="0.2">
      <c r="A707">
        <v>123</v>
      </c>
      <c r="B707" t="s">
        <v>253</v>
      </c>
    </row>
    <row r="710" spans="1:8" x14ac:dyDescent="0.2">
      <c r="A710" t="s">
        <v>254</v>
      </c>
    </row>
    <row r="711" spans="1:8" ht="33.75" customHeight="1" x14ac:dyDescent="0.2">
      <c r="A711" s="9" t="s">
        <v>255</v>
      </c>
      <c r="B711" s="9"/>
      <c r="C711" s="9"/>
      <c r="D711" s="9"/>
      <c r="E711" s="9"/>
      <c r="F711" s="9"/>
      <c r="G711" s="9"/>
      <c r="H711" s="9"/>
    </row>
    <row r="712" spans="1:8" x14ac:dyDescent="0.2">
      <c r="A712" t="s">
        <v>5</v>
      </c>
      <c r="B712" t="s">
        <v>6</v>
      </c>
      <c r="C712" s="3" t="s">
        <v>7</v>
      </c>
    </row>
    <row r="713" spans="1:8" x14ac:dyDescent="0.2">
      <c r="A713" t="s">
        <v>179</v>
      </c>
      <c r="B713">
        <v>15</v>
      </c>
      <c r="C713" s="1">
        <f>B713/B719</f>
        <v>4.6875E-2</v>
      </c>
    </row>
    <row r="714" spans="1:8" x14ac:dyDescent="0.2">
      <c r="A714" t="s">
        <v>180</v>
      </c>
      <c r="B714">
        <v>24</v>
      </c>
      <c r="C714" s="1">
        <f>B714/B719</f>
        <v>7.4999999999999997E-2</v>
      </c>
      <c r="D714" s="1"/>
    </row>
    <row r="715" spans="1:8" x14ac:dyDescent="0.2">
      <c r="A715" t="s">
        <v>181</v>
      </c>
      <c r="B715">
        <v>71</v>
      </c>
      <c r="C715" s="1">
        <f>B715/B719</f>
        <v>0.22187499999999999</v>
      </c>
    </row>
    <row r="716" spans="1:8" x14ac:dyDescent="0.2">
      <c r="A716" t="s">
        <v>182</v>
      </c>
      <c r="B716">
        <v>98</v>
      </c>
      <c r="C716" s="1">
        <f>B716/B719</f>
        <v>0.30625000000000002</v>
      </c>
      <c r="D716" s="1"/>
    </row>
    <row r="717" spans="1:8" x14ac:dyDescent="0.2">
      <c r="A717" t="s">
        <v>183</v>
      </c>
      <c r="B717">
        <v>111</v>
      </c>
      <c r="C717" s="1">
        <f>B717/B719</f>
        <v>0.34687499999999999</v>
      </c>
    </row>
    <row r="718" spans="1:8" x14ac:dyDescent="0.2">
      <c r="A718" t="s">
        <v>184</v>
      </c>
      <c r="B718">
        <v>319</v>
      </c>
      <c r="C718" s="5">
        <f>B718/B719</f>
        <v>0.99687499999999996</v>
      </c>
      <c r="D718" s="1"/>
    </row>
    <row r="719" spans="1:8" x14ac:dyDescent="0.2">
      <c r="A719" t="s">
        <v>185</v>
      </c>
      <c r="B719">
        <v>320</v>
      </c>
      <c r="D719" s="1"/>
    </row>
    <row r="720" spans="1:8" x14ac:dyDescent="0.2">
      <c r="A720" t="s">
        <v>10</v>
      </c>
      <c r="B720">
        <v>1</v>
      </c>
    </row>
    <row r="721" spans="1:8" x14ac:dyDescent="0.2">
      <c r="A721" t="s">
        <v>186</v>
      </c>
      <c r="B721">
        <v>3.81</v>
      </c>
    </row>
    <row r="722" spans="1:8" x14ac:dyDescent="0.2">
      <c r="A722" t="s">
        <v>187</v>
      </c>
      <c r="B722">
        <v>1.1399999999999999</v>
      </c>
    </row>
    <row r="725" spans="1:8" x14ac:dyDescent="0.2">
      <c r="A725" t="s">
        <v>256</v>
      </c>
    </row>
    <row r="726" spans="1:8" ht="29.25" customHeight="1" x14ac:dyDescent="0.2">
      <c r="A726" s="9" t="s">
        <v>257</v>
      </c>
      <c r="B726" s="9"/>
      <c r="C726" s="9"/>
      <c r="D726" s="9"/>
      <c r="E726" s="9"/>
      <c r="F726" s="9"/>
      <c r="G726" s="9"/>
      <c r="H726" s="9"/>
    </row>
    <row r="727" spans="1:8" x14ac:dyDescent="0.2">
      <c r="A727" t="s">
        <v>5</v>
      </c>
      <c r="B727" t="s">
        <v>6</v>
      </c>
      <c r="C727" s="3" t="s">
        <v>7</v>
      </c>
    </row>
    <row r="728" spans="1:8" x14ac:dyDescent="0.2">
      <c r="A728" t="s">
        <v>179</v>
      </c>
      <c r="B728">
        <v>36</v>
      </c>
      <c r="C728" s="1">
        <f>B728/B734</f>
        <v>0.1125</v>
      </c>
    </row>
    <row r="729" spans="1:8" x14ac:dyDescent="0.2">
      <c r="A729" t="s">
        <v>180</v>
      </c>
      <c r="B729">
        <v>55</v>
      </c>
      <c r="C729" s="1">
        <f>B729/B734</f>
        <v>0.171875</v>
      </c>
      <c r="D729" s="1"/>
    </row>
    <row r="730" spans="1:8" x14ac:dyDescent="0.2">
      <c r="A730" t="s">
        <v>181</v>
      </c>
      <c r="B730">
        <v>86</v>
      </c>
      <c r="C730" s="1">
        <f>B730/B734</f>
        <v>0.26874999999999999</v>
      </c>
    </row>
    <row r="731" spans="1:8" x14ac:dyDescent="0.2">
      <c r="A731" t="s">
        <v>182</v>
      </c>
      <c r="B731">
        <v>90</v>
      </c>
      <c r="C731" s="1">
        <f>B731/B734</f>
        <v>0.28125</v>
      </c>
      <c r="D731" s="1"/>
    </row>
    <row r="732" spans="1:8" x14ac:dyDescent="0.2">
      <c r="A732" t="s">
        <v>183</v>
      </c>
      <c r="B732">
        <v>52</v>
      </c>
      <c r="C732" s="1">
        <f>B732/B734</f>
        <v>0.16250000000000001</v>
      </c>
    </row>
    <row r="733" spans="1:8" x14ac:dyDescent="0.2">
      <c r="A733" t="s">
        <v>184</v>
      </c>
      <c r="B733">
        <v>319</v>
      </c>
      <c r="C733" s="5">
        <f>B733/B734</f>
        <v>0.99687499999999996</v>
      </c>
      <c r="D733" s="1"/>
    </row>
    <row r="734" spans="1:8" x14ac:dyDescent="0.2">
      <c r="A734" t="s">
        <v>185</v>
      </c>
      <c r="B734">
        <v>320</v>
      </c>
      <c r="D734" s="1"/>
    </row>
    <row r="735" spans="1:8" x14ac:dyDescent="0.2">
      <c r="A735" t="s">
        <v>10</v>
      </c>
      <c r="B735">
        <v>1</v>
      </c>
    </row>
    <row r="736" spans="1:8" x14ac:dyDescent="0.2">
      <c r="A736" t="s">
        <v>186</v>
      </c>
      <c r="B736">
        <v>3.21</v>
      </c>
    </row>
    <row r="737" spans="1:8" x14ac:dyDescent="0.2">
      <c r="A737" t="s">
        <v>187</v>
      </c>
      <c r="B737">
        <v>1.22</v>
      </c>
    </row>
    <row r="740" spans="1:8" x14ac:dyDescent="0.2">
      <c r="A740" t="s">
        <v>258</v>
      </c>
    </row>
    <row r="741" spans="1:8" ht="33.75" customHeight="1" x14ac:dyDescent="0.2">
      <c r="A741" s="9" t="s">
        <v>259</v>
      </c>
      <c r="B741" s="9"/>
      <c r="C741" s="9"/>
      <c r="D741" s="9"/>
      <c r="E741" s="9"/>
      <c r="F741" s="9"/>
      <c r="G741" s="9"/>
      <c r="H741" s="9"/>
    </row>
    <row r="742" spans="1:8" x14ac:dyDescent="0.2">
      <c r="A742" t="s">
        <v>5</v>
      </c>
      <c r="B742" t="s">
        <v>6</v>
      </c>
      <c r="C742" s="3" t="s">
        <v>7</v>
      </c>
    </row>
    <row r="743" spans="1:8" x14ac:dyDescent="0.2">
      <c r="A743" t="s">
        <v>179</v>
      </c>
      <c r="B743">
        <v>40</v>
      </c>
      <c r="C743" s="1">
        <f>B743/B749</f>
        <v>0.125</v>
      </c>
    </row>
    <row r="744" spans="1:8" x14ac:dyDescent="0.2">
      <c r="A744" t="s">
        <v>180</v>
      </c>
      <c r="B744">
        <v>48</v>
      </c>
      <c r="C744" s="1">
        <f>B744/B749</f>
        <v>0.15</v>
      </c>
      <c r="D744" s="1"/>
    </row>
    <row r="745" spans="1:8" x14ac:dyDescent="0.2">
      <c r="A745" t="s">
        <v>181</v>
      </c>
      <c r="B745">
        <v>94</v>
      </c>
      <c r="C745" s="1">
        <f>B745/B749</f>
        <v>0.29375000000000001</v>
      </c>
    </row>
    <row r="746" spans="1:8" x14ac:dyDescent="0.2">
      <c r="A746" t="s">
        <v>182</v>
      </c>
      <c r="B746">
        <v>77</v>
      </c>
      <c r="C746" s="1">
        <f>B746/B749</f>
        <v>0.24062500000000001</v>
      </c>
      <c r="D746" s="1"/>
    </row>
    <row r="747" spans="1:8" x14ac:dyDescent="0.2">
      <c r="A747" t="s">
        <v>183</v>
      </c>
      <c r="B747">
        <v>60</v>
      </c>
      <c r="C747" s="1">
        <f>B747/B749</f>
        <v>0.1875</v>
      </c>
    </row>
    <row r="748" spans="1:8" x14ac:dyDescent="0.2">
      <c r="A748" t="s">
        <v>184</v>
      </c>
      <c r="B748">
        <v>319</v>
      </c>
      <c r="C748" s="5">
        <f>B748/B749</f>
        <v>0.99687499999999996</v>
      </c>
      <c r="D748" s="1"/>
    </row>
    <row r="749" spans="1:8" x14ac:dyDescent="0.2">
      <c r="A749" t="s">
        <v>185</v>
      </c>
      <c r="B749">
        <v>320</v>
      </c>
      <c r="D749" s="1"/>
    </row>
    <row r="750" spans="1:8" x14ac:dyDescent="0.2">
      <c r="A750" t="s">
        <v>10</v>
      </c>
      <c r="B750">
        <v>1</v>
      </c>
    </row>
    <row r="751" spans="1:8" x14ac:dyDescent="0.2">
      <c r="A751" t="s">
        <v>186</v>
      </c>
      <c r="B751">
        <v>3.23</v>
      </c>
    </row>
    <row r="752" spans="1:8" x14ac:dyDescent="0.2">
      <c r="A752" t="s">
        <v>187</v>
      </c>
      <c r="B752">
        <v>1.25</v>
      </c>
    </row>
    <row r="755" spans="1:4" x14ac:dyDescent="0.2">
      <c r="A755" t="s">
        <v>260</v>
      </c>
    </row>
    <row r="756" spans="1:4" x14ac:dyDescent="0.2">
      <c r="A756" t="s">
        <v>261</v>
      </c>
    </row>
    <row r="757" spans="1:4" x14ac:dyDescent="0.2">
      <c r="A757" t="s">
        <v>5</v>
      </c>
      <c r="B757" t="s">
        <v>6</v>
      </c>
      <c r="C757" s="3" t="s">
        <v>7</v>
      </c>
    </row>
    <row r="758" spans="1:4" x14ac:dyDescent="0.2">
      <c r="A758" t="s">
        <v>179</v>
      </c>
      <c r="B758">
        <v>21</v>
      </c>
      <c r="C758" s="1">
        <f>B758/B764</f>
        <v>6.5625000000000003E-2</v>
      </c>
    </row>
    <row r="759" spans="1:4" x14ac:dyDescent="0.2">
      <c r="A759" t="s">
        <v>180</v>
      </c>
      <c r="B759">
        <v>40</v>
      </c>
      <c r="C759" s="1">
        <f>B759/B764</f>
        <v>0.125</v>
      </c>
      <c r="D759" s="1"/>
    </row>
    <row r="760" spans="1:4" x14ac:dyDescent="0.2">
      <c r="A760" t="s">
        <v>181</v>
      </c>
      <c r="B760">
        <v>86</v>
      </c>
      <c r="C760" s="1">
        <f>B760/B764</f>
        <v>0.26874999999999999</v>
      </c>
    </row>
    <row r="761" spans="1:4" x14ac:dyDescent="0.2">
      <c r="A761" t="s">
        <v>182</v>
      </c>
      <c r="B761">
        <v>86</v>
      </c>
      <c r="C761" s="1">
        <f>B761/B764</f>
        <v>0.26874999999999999</v>
      </c>
      <c r="D761" s="1"/>
    </row>
    <row r="762" spans="1:4" x14ac:dyDescent="0.2">
      <c r="A762" t="s">
        <v>183</v>
      </c>
      <c r="B762">
        <v>86</v>
      </c>
      <c r="C762" s="1">
        <f>B762/B764</f>
        <v>0.26874999999999999</v>
      </c>
    </row>
    <row r="763" spans="1:4" x14ac:dyDescent="0.2">
      <c r="A763" t="s">
        <v>184</v>
      </c>
      <c r="B763">
        <v>319</v>
      </c>
      <c r="C763" s="5">
        <f>B763/B764</f>
        <v>0.99687499999999996</v>
      </c>
      <c r="D763" s="1"/>
    </row>
    <row r="764" spans="1:4" x14ac:dyDescent="0.2">
      <c r="A764" t="s">
        <v>185</v>
      </c>
      <c r="B764">
        <v>320</v>
      </c>
      <c r="D764" s="1"/>
    </row>
    <row r="765" spans="1:4" x14ac:dyDescent="0.2">
      <c r="A765" t="s">
        <v>10</v>
      </c>
      <c r="B765">
        <v>1</v>
      </c>
    </row>
    <row r="766" spans="1:4" x14ac:dyDescent="0.2">
      <c r="A766" t="s">
        <v>186</v>
      </c>
      <c r="B766">
        <v>3.55</v>
      </c>
    </row>
    <row r="767" spans="1:4" x14ac:dyDescent="0.2">
      <c r="A767" t="s">
        <v>187</v>
      </c>
      <c r="B767">
        <v>1.2</v>
      </c>
    </row>
    <row r="770" spans="1:4" x14ac:dyDescent="0.2">
      <c r="A770" t="s">
        <v>262</v>
      </c>
    </row>
    <row r="771" spans="1:4" x14ac:dyDescent="0.2">
      <c r="A771" t="s">
        <v>263</v>
      </c>
    </row>
    <row r="772" spans="1:4" x14ac:dyDescent="0.2">
      <c r="A772" t="s">
        <v>5</v>
      </c>
      <c r="B772" t="s">
        <v>6</v>
      </c>
      <c r="C772" s="3" t="s">
        <v>7</v>
      </c>
    </row>
    <row r="773" spans="1:4" x14ac:dyDescent="0.2">
      <c r="A773" t="s">
        <v>179</v>
      </c>
      <c r="B773">
        <v>34</v>
      </c>
      <c r="C773" s="1">
        <f>B773/B779</f>
        <v>0.10625</v>
      </c>
    </row>
    <row r="774" spans="1:4" x14ac:dyDescent="0.2">
      <c r="A774" t="s">
        <v>180</v>
      </c>
      <c r="B774">
        <v>38</v>
      </c>
      <c r="C774" s="1">
        <f>B774/B779</f>
        <v>0.11874999999999999</v>
      </c>
      <c r="D774" s="1"/>
    </row>
    <row r="775" spans="1:4" x14ac:dyDescent="0.2">
      <c r="A775" t="s">
        <v>181</v>
      </c>
      <c r="B775">
        <v>80</v>
      </c>
      <c r="C775" s="1">
        <f>B775/B779</f>
        <v>0.25</v>
      </c>
    </row>
    <row r="776" spans="1:4" x14ac:dyDescent="0.2">
      <c r="A776" t="s">
        <v>182</v>
      </c>
      <c r="B776">
        <v>88</v>
      </c>
      <c r="C776" s="1">
        <f>B776/B779</f>
        <v>0.27500000000000002</v>
      </c>
      <c r="D776" s="1"/>
    </row>
    <row r="777" spans="1:4" x14ac:dyDescent="0.2">
      <c r="A777" t="s">
        <v>183</v>
      </c>
      <c r="B777">
        <v>79</v>
      </c>
      <c r="C777" s="1">
        <f>B777/B779</f>
        <v>0.24687500000000001</v>
      </c>
    </row>
    <row r="778" spans="1:4" x14ac:dyDescent="0.2">
      <c r="A778" t="s">
        <v>184</v>
      </c>
      <c r="B778">
        <v>319</v>
      </c>
      <c r="C778" s="5">
        <f>B778/B779</f>
        <v>0.99687499999999996</v>
      </c>
      <c r="D778" s="1"/>
    </row>
    <row r="779" spans="1:4" x14ac:dyDescent="0.2">
      <c r="A779" t="s">
        <v>185</v>
      </c>
      <c r="B779">
        <v>320</v>
      </c>
      <c r="D779" s="1"/>
    </row>
    <row r="780" spans="1:4" x14ac:dyDescent="0.2">
      <c r="A780" t="s">
        <v>10</v>
      </c>
      <c r="B780">
        <v>1</v>
      </c>
    </row>
    <row r="781" spans="1:4" x14ac:dyDescent="0.2">
      <c r="A781" t="s">
        <v>186</v>
      </c>
      <c r="B781">
        <v>3.39</v>
      </c>
    </row>
    <row r="782" spans="1:4" x14ac:dyDescent="0.2">
      <c r="A782" t="s">
        <v>187</v>
      </c>
      <c r="B782">
        <v>1.27</v>
      </c>
    </row>
    <row r="785" spans="1:8" x14ac:dyDescent="0.2">
      <c r="A785" t="s">
        <v>264</v>
      </c>
    </row>
    <row r="786" spans="1:8" ht="29.25" customHeight="1" x14ac:dyDescent="0.2">
      <c r="A786" s="9" t="s">
        <v>265</v>
      </c>
      <c r="B786" s="9"/>
      <c r="C786" s="9"/>
      <c r="D786" s="9"/>
      <c r="E786" s="9"/>
      <c r="F786" s="9"/>
      <c r="G786" s="9"/>
      <c r="H786" s="9"/>
    </row>
    <row r="787" spans="1:8" x14ac:dyDescent="0.2">
      <c r="A787" t="s">
        <v>5</v>
      </c>
      <c r="B787" t="s">
        <v>6</v>
      </c>
      <c r="C787" s="3" t="s">
        <v>7</v>
      </c>
    </row>
    <row r="788" spans="1:8" x14ac:dyDescent="0.2">
      <c r="A788" t="s">
        <v>179</v>
      </c>
      <c r="B788">
        <v>12</v>
      </c>
      <c r="C788" s="1">
        <f>B788/B794</f>
        <v>3.7499999999999999E-2</v>
      </c>
    </row>
    <row r="789" spans="1:8" x14ac:dyDescent="0.2">
      <c r="A789" t="s">
        <v>180</v>
      </c>
      <c r="B789">
        <v>15</v>
      </c>
      <c r="C789" s="1">
        <f>B789/B794</f>
        <v>4.6875E-2</v>
      </c>
      <c r="D789" s="1"/>
    </row>
    <row r="790" spans="1:8" x14ac:dyDescent="0.2">
      <c r="A790" t="s">
        <v>181</v>
      </c>
      <c r="B790">
        <v>56</v>
      </c>
      <c r="C790" s="1">
        <f>B790/B794</f>
        <v>0.17499999999999999</v>
      </c>
    </row>
    <row r="791" spans="1:8" x14ac:dyDescent="0.2">
      <c r="A791" t="s">
        <v>182</v>
      </c>
      <c r="B791">
        <v>90</v>
      </c>
      <c r="C791" s="1">
        <f>B791/B794</f>
        <v>0.28125</v>
      </c>
      <c r="D791" s="1"/>
    </row>
    <row r="792" spans="1:8" x14ac:dyDescent="0.2">
      <c r="A792" t="s">
        <v>183</v>
      </c>
      <c r="B792">
        <v>146</v>
      </c>
      <c r="C792" s="1">
        <f>B792/B794</f>
        <v>0.45624999999999999</v>
      </c>
    </row>
    <row r="793" spans="1:8" x14ac:dyDescent="0.2">
      <c r="A793" t="s">
        <v>184</v>
      </c>
      <c r="B793">
        <v>319</v>
      </c>
      <c r="C793" s="5">
        <f>B793/B794</f>
        <v>0.99687499999999996</v>
      </c>
      <c r="D793" s="1"/>
    </row>
    <row r="794" spans="1:8" x14ac:dyDescent="0.2">
      <c r="A794" t="s">
        <v>185</v>
      </c>
      <c r="B794">
        <v>320</v>
      </c>
      <c r="D794" s="1"/>
    </row>
    <row r="795" spans="1:8" x14ac:dyDescent="0.2">
      <c r="A795" t="s">
        <v>10</v>
      </c>
      <c r="B795">
        <v>1</v>
      </c>
    </row>
    <row r="796" spans="1:8" x14ac:dyDescent="0.2">
      <c r="A796" t="s">
        <v>186</v>
      </c>
      <c r="B796">
        <v>3.99</v>
      </c>
    </row>
    <row r="797" spans="1:8" x14ac:dyDescent="0.2">
      <c r="A797" t="s">
        <v>187</v>
      </c>
      <c r="B797">
        <f>(1.1+1.04)/2</f>
        <v>1.07</v>
      </c>
    </row>
    <row r="800" spans="1:8" x14ac:dyDescent="0.2">
      <c r="A800" t="s">
        <v>266</v>
      </c>
    </row>
    <row r="801" spans="1:8" ht="30" customHeight="1" x14ac:dyDescent="0.2">
      <c r="A801" s="9" t="s">
        <v>267</v>
      </c>
      <c r="B801" s="9"/>
      <c r="C801" s="9"/>
      <c r="D801" s="9"/>
      <c r="E801" s="9"/>
      <c r="F801" s="9"/>
      <c r="G801" s="9"/>
      <c r="H801" s="9"/>
    </row>
    <row r="802" spans="1:8" x14ac:dyDescent="0.2">
      <c r="A802" t="s">
        <v>5</v>
      </c>
      <c r="B802" t="s">
        <v>6</v>
      </c>
      <c r="C802" s="3" t="s">
        <v>7</v>
      </c>
    </row>
    <row r="803" spans="1:8" x14ac:dyDescent="0.2">
      <c r="A803" t="s">
        <v>179</v>
      </c>
      <c r="B803">
        <v>13</v>
      </c>
      <c r="C803" s="1">
        <f>B803/B809</f>
        <v>4.0625000000000001E-2</v>
      </c>
    </row>
    <row r="804" spans="1:8" x14ac:dyDescent="0.2">
      <c r="A804" t="s">
        <v>180</v>
      </c>
      <c r="B804">
        <v>15</v>
      </c>
      <c r="C804" s="1">
        <f>B804/B809</f>
        <v>4.6875E-2</v>
      </c>
      <c r="D804" s="1"/>
    </row>
    <row r="805" spans="1:8" x14ac:dyDescent="0.2">
      <c r="A805" t="s">
        <v>181</v>
      </c>
      <c r="B805">
        <v>54</v>
      </c>
      <c r="C805" s="1">
        <f>B805/B809</f>
        <v>0.16875000000000001</v>
      </c>
    </row>
    <row r="806" spans="1:8" x14ac:dyDescent="0.2">
      <c r="A806" t="s">
        <v>182</v>
      </c>
      <c r="B806">
        <v>96</v>
      </c>
      <c r="C806" s="1">
        <f>B806/B809</f>
        <v>0.3</v>
      </c>
      <c r="D806" s="1"/>
    </row>
    <row r="807" spans="1:8" x14ac:dyDescent="0.2">
      <c r="A807" t="s">
        <v>183</v>
      </c>
      <c r="B807">
        <v>141</v>
      </c>
      <c r="C807" s="1">
        <f>B807/B809</f>
        <v>0.44062499999999999</v>
      </c>
    </row>
    <row r="808" spans="1:8" x14ac:dyDescent="0.2">
      <c r="A808" t="s">
        <v>184</v>
      </c>
      <c r="B808">
        <v>319</v>
      </c>
      <c r="C808" s="5">
        <f>B808/B809</f>
        <v>0.99687499999999996</v>
      </c>
      <c r="D808" s="1"/>
    </row>
    <row r="809" spans="1:8" x14ac:dyDescent="0.2">
      <c r="A809" t="s">
        <v>185</v>
      </c>
      <c r="B809">
        <v>320</v>
      </c>
      <c r="D809" s="1"/>
    </row>
    <row r="810" spans="1:8" x14ac:dyDescent="0.2">
      <c r="A810" t="s">
        <v>10</v>
      </c>
      <c r="B810">
        <v>1</v>
      </c>
    </row>
    <row r="811" spans="1:8" x14ac:dyDescent="0.2">
      <c r="A811" t="s">
        <v>186</v>
      </c>
      <c r="B811">
        <f>(3.92+4.12)/2</f>
        <v>4.0199999999999996</v>
      </c>
    </row>
    <row r="812" spans="1:8" x14ac:dyDescent="0.2">
      <c r="A812" t="s">
        <v>187</v>
      </c>
      <c r="B812">
        <f>(1.17+1.03)/2</f>
        <v>1.1000000000000001</v>
      </c>
    </row>
    <row r="815" spans="1:8" x14ac:dyDescent="0.2">
      <c r="A815" t="s">
        <v>268</v>
      </c>
    </row>
    <row r="816" spans="1:8" ht="30" customHeight="1" x14ac:dyDescent="0.2">
      <c r="A816" s="9" t="s">
        <v>269</v>
      </c>
      <c r="B816" s="9"/>
      <c r="C816" s="9"/>
      <c r="D816" s="9"/>
      <c r="E816" s="9"/>
      <c r="F816" s="9"/>
      <c r="G816" s="9"/>
      <c r="H816" s="9"/>
    </row>
    <row r="817" spans="1:8" x14ac:dyDescent="0.2">
      <c r="A817" t="s">
        <v>5</v>
      </c>
      <c r="B817" t="s">
        <v>6</v>
      </c>
      <c r="C817" s="3" t="s">
        <v>7</v>
      </c>
    </row>
    <row r="818" spans="1:8" x14ac:dyDescent="0.2">
      <c r="A818" t="s">
        <v>179</v>
      </c>
      <c r="B818">
        <v>20</v>
      </c>
      <c r="C818" s="1">
        <f>B818/B824</f>
        <v>6.25E-2</v>
      </c>
    </row>
    <row r="819" spans="1:8" x14ac:dyDescent="0.2">
      <c r="A819" t="s">
        <v>180</v>
      </c>
      <c r="B819">
        <v>30</v>
      </c>
      <c r="C819" s="1">
        <f>B819/B824</f>
        <v>9.375E-2</v>
      </c>
      <c r="D819" s="1"/>
    </row>
    <row r="820" spans="1:8" x14ac:dyDescent="0.2">
      <c r="A820" t="s">
        <v>181</v>
      </c>
      <c r="B820">
        <v>80</v>
      </c>
      <c r="C820" s="1">
        <f>B820/B824</f>
        <v>0.25</v>
      </c>
    </row>
    <row r="821" spans="1:8" x14ac:dyDescent="0.2">
      <c r="A821" t="s">
        <v>182</v>
      </c>
      <c r="B821">
        <v>103</v>
      </c>
      <c r="C821" s="1">
        <f>B821/B824</f>
        <v>0.32187500000000002</v>
      </c>
      <c r="D821" s="1"/>
    </row>
    <row r="822" spans="1:8" x14ac:dyDescent="0.2">
      <c r="A822" t="s">
        <v>183</v>
      </c>
      <c r="B822">
        <v>96</v>
      </c>
      <c r="C822" s="1">
        <f>B822/B824</f>
        <v>0.3</v>
      </c>
    </row>
    <row r="823" spans="1:8" x14ac:dyDescent="0.2">
      <c r="A823" t="s">
        <v>184</v>
      </c>
      <c r="B823">
        <v>319</v>
      </c>
      <c r="C823" s="5">
        <f>B823/B824</f>
        <v>0.99687499999999996</v>
      </c>
      <c r="D823" s="1"/>
    </row>
    <row r="824" spans="1:8" x14ac:dyDescent="0.2">
      <c r="A824" t="s">
        <v>185</v>
      </c>
      <c r="B824">
        <v>320</v>
      </c>
      <c r="D824" s="1"/>
    </row>
    <row r="825" spans="1:8" x14ac:dyDescent="0.2">
      <c r="A825" t="s">
        <v>10</v>
      </c>
      <c r="B825">
        <v>1</v>
      </c>
    </row>
    <row r="826" spans="1:8" x14ac:dyDescent="0.2">
      <c r="A826" t="s">
        <v>186</v>
      </c>
      <c r="B826">
        <v>3.64</v>
      </c>
    </row>
    <row r="827" spans="1:8" x14ac:dyDescent="0.2">
      <c r="A827" t="s">
        <v>187</v>
      </c>
      <c r="B827">
        <v>1.1599999999999999</v>
      </c>
    </row>
    <row r="830" spans="1:8" x14ac:dyDescent="0.2">
      <c r="A830" t="s">
        <v>270</v>
      </c>
    </row>
    <row r="831" spans="1:8" ht="30" customHeight="1" x14ac:dyDescent="0.2">
      <c r="A831" s="9" t="s">
        <v>271</v>
      </c>
      <c r="B831" s="9"/>
      <c r="C831" s="9"/>
      <c r="D831" s="9"/>
      <c r="E831" s="9"/>
      <c r="F831" s="9"/>
      <c r="G831" s="9"/>
      <c r="H831" s="9"/>
    </row>
    <row r="832" spans="1:8" x14ac:dyDescent="0.2">
      <c r="A832" t="s">
        <v>5</v>
      </c>
      <c r="B832" t="s">
        <v>6</v>
      </c>
      <c r="C832" s="3" t="s">
        <v>7</v>
      </c>
    </row>
    <row r="833" spans="1:8" x14ac:dyDescent="0.2">
      <c r="A833" t="s">
        <v>179</v>
      </c>
      <c r="B833">
        <v>13</v>
      </c>
      <c r="C833" s="1">
        <f>B833/B839</f>
        <v>4.0625000000000001E-2</v>
      </c>
    </row>
    <row r="834" spans="1:8" x14ac:dyDescent="0.2">
      <c r="A834" t="s">
        <v>180</v>
      </c>
      <c r="B834">
        <v>31</v>
      </c>
      <c r="C834" s="1">
        <f>B834/B839</f>
        <v>9.6875000000000003E-2</v>
      </c>
      <c r="D834" s="1"/>
    </row>
    <row r="835" spans="1:8" x14ac:dyDescent="0.2">
      <c r="A835" t="s">
        <v>181</v>
      </c>
      <c r="B835">
        <v>89</v>
      </c>
      <c r="C835" s="1">
        <f>B835/B839</f>
        <v>0.27812500000000001</v>
      </c>
    </row>
    <row r="836" spans="1:8" x14ac:dyDescent="0.2">
      <c r="A836" t="s">
        <v>182</v>
      </c>
      <c r="B836">
        <v>106</v>
      </c>
      <c r="C836" s="1">
        <f>B836/B839</f>
        <v>0.33124999999999999</v>
      </c>
      <c r="D836" s="1"/>
    </row>
    <row r="837" spans="1:8" x14ac:dyDescent="0.2">
      <c r="A837" t="s">
        <v>183</v>
      </c>
      <c r="B837">
        <v>80</v>
      </c>
      <c r="C837" s="1">
        <f>B837/B839</f>
        <v>0.25</v>
      </c>
    </row>
    <row r="838" spans="1:8" x14ac:dyDescent="0.2">
      <c r="A838" t="s">
        <v>184</v>
      </c>
      <c r="B838">
        <v>319</v>
      </c>
      <c r="C838" s="5">
        <f>B838/B839</f>
        <v>0.99687499999999996</v>
      </c>
      <c r="D838" s="1"/>
    </row>
    <row r="839" spans="1:8" x14ac:dyDescent="0.2">
      <c r="A839" t="s">
        <v>185</v>
      </c>
      <c r="B839">
        <v>320</v>
      </c>
      <c r="D839" s="1"/>
    </row>
    <row r="840" spans="1:8" x14ac:dyDescent="0.2">
      <c r="A840" t="s">
        <v>10</v>
      </c>
      <c r="B840">
        <v>1</v>
      </c>
    </row>
    <row r="841" spans="1:8" x14ac:dyDescent="0.2">
      <c r="A841" t="s">
        <v>186</v>
      </c>
      <c r="B841">
        <v>3.65</v>
      </c>
    </row>
    <row r="842" spans="1:8" x14ac:dyDescent="0.2">
      <c r="A842" t="s">
        <v>187</v>
      </c>
      <c r="B842">
        <v>1.0900000000000001</v>
      </c>
    </row>
    <row r="845" spans="1:8" x14ac:dyDescent="0.2">
      <c r="A845" t="s">
        <v>272</v>
      </c>
    </row>
    <row r="846" spans="1:8" ht="30" customHeight="1" x14ac:dyDescent="0.2">
      <c r="A846" s="9" t="s">
        <v>273</v>
      </c>
      <c r="B846" s="9"/>
      <c r="C846" s="9"/>
      <c r="D846" s="9"/>
      <c r="E846" s="9"/>
      <c r="F846" s="9"/>
      <c r="G846" s="9"/>
      <c r="H846" s="9"/>
    </row>
    <row r="847" spans="1:8" x14ac:dyDescent="0.2">
      <c r="A847" t="s">
        <v>5</v>
      </c>
      <c r="B847" t="s">
        <v>6</v>
      </c>
      <c r="C847" s="3" t="s">
        <v>7</v>
      </c>
    </row>
    <row r="848" spans="1:8" x14ac:dyDescent="0.2">
      <c r="A848" t="s">
        <v>179</v>
      </c>
      <c r="B848">
        <v>25</v>
      </c>
      <c r="C848" s="1">
        <f>B848/B854</f>
        <v>7.8125E-2</v>
      </c>
    </row>
    <row r="849" spans="1:4" x14ac:dyDescent="0.2">
      <c r="A849" t="s">
        <v>180</v>
      </c>
      <c r="B849">
        <v>31</v>
      </c>
      <c r="C849" s="1">
        <f>B849/B854</f>
        <v>9.6875000000000003E-2</v>
      </c>
      <c r="D849" s="1"/>
    </row>
    <row r="850" spans="1:4" x14ac:dyDescent="0.2">
      <c r="A850" t="s">
        <v>181</v>
      </c>
      <c r="B850">
        <v>111</v>
      </c>
      <c r="C850" s="1">
        <f>B850/B854</f>
        <v>0.34687499999999999</v>
      </c>
    </row>
    <row r="851" spans="1:4" x14ac:dyDescent="0.2">
      <c r="A851" t="s">
        <v>182</v>
      </c>
      <c r="B851">
        <v>94</v>
      </c>
      <c r="C851" s="1">
        <f>B851/B854</f>
        <v>0.29375000000000001</v>
      </c>
      <c r="D851" s="1"/>
    </row>
    <row r="852" spans="1:4" x14ac:dyDescent="0.2">
      <c r="A852" t="s">
        <v>183</v>
      </c>
      <c r="B852">
        <v>58</v>
      </c>
      <c r="C852" s="1">
        <f>B852/B854</f>
        <v>0.18124999999999999</v>
      </c>
    </row>
    <row r="853" spans="1:4" x14ac:dyDescent="0.2">
      <c r="A853" t="s">
        <v>184</v>
      </c>
      <c r="B853">
        <v>319</v>
      </c>
      <c r="C853" s="5">
        <f>B853/B854</f>
        <v>0.99687499999999996</v>
      </c>
      <c r="D853" s="1"/>
    </row>
    <row r="854" spans="1:4" x14ac:dyDescent="0.2">
      <c r="A854" t="s">
        <v>185</v>
      </c>
      <c r="B854">
        <v>320</v>
      </c>
      <c r="D854" s="1"/>
    </row>
    <row r="855" spans="1:4" x14ac:dyDescent="0.2">
      <c r="A855" t="s">
        <v>10</v>
      </c>
      <c r="B855">
        <v>1</v>
      </c>
    </row>
    <row r="856" spans="1:4" x14ac:dyDescent="0.2">
      <c r="A856" t="s">
        <v>186</v>
      </c>
      <c r="B856">
        <v>3.4</v>
      </c>
    </row>
    <row r="857" spans="1:4" x14ac:dyDescent="0.2">
      <c r="A857" t="s">
        <v>187</v>
      </c>
      <c r="B857">
        <v>1.1299999999999999</v>
      </c>
    </row>
    <row r="860" spans="1:4" x14ac:dyDescent="0.2">
      <c r="A860" t="s">
        <v>274</v>
      </c>
    </row>
    <row r="861" spans="1:4" x14ac:dyDescent="0.2">
      <c r="A861" t="s">
        <v>275</v>
      </c>
    </row>
    <row r="862" spans="1:4" x14ac:dyDescent="0.2">
      <c r="A862" t="s">
        <v>5</v>
      </c>
      <c r="B862" t="s">
        <v>6</v>
      </c>
      <c r="C862" s="3" t="s">
        <v>7</v>
      </c>
    </row>
    <row r="863" spans="1:4" x14ac:dyDescent="0.2">
      <c r="A863" t="s">
        <v>179</v>
      </c>
      <c r="B863">
        <v>15</v>
      </c>
      <c r="C863" s="1">
        <f>B863/B869</f>
        <v>4.6875E-2</v>
      </c>
    </row>
    <row r="864" spans="1:4" x14ac:dyDescent="0.2">
      <c r="A864" t="s">
        <v>180</v>
      </c>
      <c r="B864">
        <v>22</v>
      </c>
      <c r="C864" s="1">
        <f>B864/B869</f>
        <v>6.8750000000000006E-2</v>
      </c>
      <c r="D864" s="1"/>
    </row>
    <row r="865" spans="1:4" x14ac:dyDescent="0.2">
      <c r="A865" t="s">
        <v>181</v>
      </c>
      <c r="B865">
        <v>78</v>
      </c>
      <c r="C865" s="1">
        <f>B865/B869</f>
        <v>0.24374999999999999</v>
      </c>
    </row>
    <row r="866" spans="1:4" x14ac:dyDescent="0.2">
      <c r="A866" t="s">
        <v>182</v>
      </c>
      <c r="B866">
        <v>103</v>
      </c>
      <c r="C866" s="1">
        <f>B866/B869</f>
        <v>0.32187500000000002</v>
      </c>
      <c r="D866" s="1"/>
    </row>
    <row r="867" spans="1:4" x14ac:dyDescent="0.2">
      <c r="A867" t="s">
        <v>183</v>
      </c>
      <c r="B867">
        <v>101</v>
      </c>
      <c r="C867" s="1">
        <f>B867/B869</f>
        <v>0.31562499999999999</v>
      </c>
    </row>
    <row r="868" spans="1:4" x14ac:dyDescent="0.2">
      <c r="A868" t="s">
        <v>184</v>
      </c>
      <c r="B868">
        <v>319</v>
      </c>
      <c r="C868" s="5">
        <f>B868/B869</f>
        <v>0.99687499999999996</v>
      </c>
      <c r="D868" s="1"/>
    </row>
    <row r="869" spans="1:4" x14ac:dyDescent="0.2">
      <c r="A869" t="s">
        <v>185</v>
      </c>
      <c r="B869">
        <v>320</v>
      </c>
      <c r="D869" s="1"/>
    </row>
    <row r="870" spans="1:4" x14ac:dyDescent="0.2">
      <c r="A870" t="s">
        <v>10</v>
      </c>
      <c r="B870">
        <v>1</v>
      </c>
    </row>
    <row r="871" spans="1:4" x14ac:dyDescent="0.2">
      <c r="A871" t="s">
        <v>186</v>
      </c>
      <c r="B871">
        <v>3.8</v>
      </c>
    </row>
    <row r="872" spans="1:4" x14ac:dyDescent="0.2">
      <c r="A872" t="s">
        <v>187</v>
      </c>
      <c r="B872">
        <v>1.1000000000000001</v>
      </c>
    </row>
    <row r="875" spans="1:4" x14ac:dyDescent="0.2">
      <c r="A875" t="s">
        <v>276</v>
      </c>
    </row>
    <row r="876" spans="1:4" x14ac:dyDescent="0.2">
      <c r="A876" t="s">
        <v>277</v>
      </c>
    </row>
    <row r="877" spans="1:4" x14ac:dyDescent="0.2">
      <c r="A877" t="s">
        <v>5</v>
      </c>
      <c r="B877" t="s">
        <v>6</v>
      </c>
      <c r="C877" s="3" t="s">
        <v>7</v>
      </c>
    </row>
    <row r="878" spans="1:4" x14ac:dyDescent="0.2">
      <c r="A878" t="s">
        <v>179</v>
      </c>
      <c r="B878">
        <v>6</v>
      </c>
      <c r="C878" s="1">
        <f>B878/B884</f>
        <v>1.8749999999999999E-2</v>
      </c>
    </row>
    <row r="879" spans="1:4" x14ac:dyDescent="0.2">
      <c r="A879" t="s">
        <v>180</v>
      </c>
      <c r="B879">
        <v>13</v>
      </c>
      <c r="C879" s="1">
        <f>B879/B884</f>
        <v>4.0625000000000001E-2</v>
      </c>
      <c r="D879" s="1"/>
    </row>
    <row r="880" spans="1:4" x14ac:dyDescent="0.2">
      <c r="A880" t="s">
        <v>181</v>
      </c>
      <c r="B880">
        <v>69</v>
      </c>
      <c r="C880" s="1">
        <f>B880/B884</f>
        <v>0.21562500000000001</v>
      </c>
    </row>
    <row r="881" spans="1:4" x14ac:dyDescent="0.2">
      <c r="A881" t="s">
        <v>182</v>
      </c>
      <c r="B881">
        <v>110</v>
      </c>
      <c r="C881" s="1">
        <f>B881/B884</f>
        <v>0.34375</v>
      </c>
      <c r="D881" s="1"/>
    </row>
    <row r="882" spans="1:4" x14ac:dyDescent="0.2">
      <c r="A882" t="s">
        <v>183</v>
      </c>
      <c r="B882">
        <v>121</v>
      </c>
      <c r="C882" s="1">
        <f>B882/B884</f>
        <v>0.37812499999999999</v>
      </c>
    </row>
    <row r="883" spans="1:4" x14ac:dyDescent="0.2">
      <c r="A883" t="s">
        <v>184</v>
      </c>
      <c r="B883">
        <v>319</v>
      </c>
      <c r="C883" s="5">
        <f>B883/B884</f>
        <v>0.99687499999999996</v>
      </c>
      <c r="D883" s="1"/>
    </row>
    <row r="884" spans="1:4" x14ac:dyDescent="0.2">
      <c r="A884" t="s">
        <v>185</v>
      </c>
      <c r="B884">
        <v>320</v>
      </c>
      <c r="D884" s="1"/>
    </row>
    <row r="885" spans="1:4" x14ac:dyDescent="0.2">
      <c r="A885" t="s">
        <v>10</v>
      </c>
      <c r="B885">
        <v>1</v>
      </c>
    </row>
    <row r="886" spans="1:4" x14ac:dyDescent="0.2">
      <c r="A886" t="s">
        <v>186</v>
      </c>
      <c r="B886">
        <v>4.03</v>
      </c>
    </row>
    <row r="887" spans="1:4" x14ac:dyDescent="0.2">
      <c r="A887" t="s">
        <v>187</v>
      </c>
      <c r="B887">
        <v>0.96</v>
      </c>
    </row>
    <row r="890" spans="1:4" x14ac:dyDescent="0.2">
      <c r="A890" t="s">
        <v>278</v>
      </c>
    </row>
    <row r="891" spans="1:4" x14ac:dyDescent="0.2">
      <c r="A891" t="s">
        <v>279</v>
      </c>
    </row>
    <row r="892" spans="1:4" x14ac:dyDescent="0.2">
      <c r="A892" t="s">
        <v>5</v>
      </c>
      <c r="B892" t="s">
        <v>6</v>
      </c>
      <c r="C892" s="3" t="s">
        <v>7</v>
      </c>
    </row>
    <row r="893" spans="1:4" x14ac:dyDescent="0.2">
      <c r="A893" t="s">
        <v>179</v>
      </c>
      <c r="B893">
        <v>32</v>
      </c>
      <c r="C893" s="1">
        <f>B893/B899</f>
        <v>0.1</v>
      </c>
    </row>
    <row r="894" spans="1:4" x14ac:dyDescent="0.2">
      <c r="A894" t="s">
        <v>180</v>
      </c>
      <c r="B894">
        <v>33</v>
      </c>
      <c r="C894" s="1">
        <f>B894/B899</f>
        <v>0.10312499999999999</v>
      </c>
      <c r="D894" s="1"/>
    </row>
    <row r="895" spans="1:4" x14ac:dyDescent="0.2">
      <c r="A895" t="s">
        <v>181</v>
      </c>
      <c r="B895">
        <v>82</v>
      </c>
      <c r="C895" s="1">
        <f>B895/B899</f>
        <v>0.25624999999999998</v>
      </c>
    </row>
    <row r="896" spans="1:4" x14ac:dyDescent="0.2">
      <c r="A896" t="s">
        <v>182</v>
      </c>
      <c r="B896">
        <v>95</v>
      </c>
      <c r="C896" s="1">
        <f>B896/B899</f>
        <v>0.296875</v>
      </c>
      <c r="D896" s="1"/>
    </row>
    <row r="897" spans="1:4" x14ac:dyDescent="0.2">
      <c r="A897" t="s">
        <v>183</v>
      </c>
      <c r="B897">
        <v>77</v>
      </c>
      <c r="C897" s="1">
        <f>B897/B899</f>
        <v>0.24062500000000001</v>
      </c>
    </row>
    <row r="898" spans="1:4" x14ac:dyDescent="0.2">
      <c r="A898" t="s">
        <v>184</v>
      </c>
      <c r="B898">
        <v>319</v>
      </c>
      <c r="C898" s="5">
        <f>B898/B899</f>
        <v>0.99687499999999996</v>
      </c>
      <c r="D898" s="1"/>
    </row>
    <row r="899" spans="1:4" x14ac:dyDescent="0.2">
      <c r="A899" t="s">
        <v>185</v>
      </c>
      <c r="B899">
        <v>320</v>
      </c>
      <c r="D899" s="1"/>
    </row>
    <row r="900" spans="1:4" x14ac:dyDescent="0.2">
      <c r="A900" t="s">
        <v>10</v>
      </c>
      <c r="B900">
        <v>1</v>
      </c>
    </row>
    <row r="901" spans="1:4" x14ac:dyDescent="0.2">
      <c r="A901" t="s">
        <v>186</v>
      </c>
      <c r="B901">
        <f>(3.56+3.44)/2</f>
        <v>3.5</v>
      </c>
    </row>
    <row r="902" spans="1:4" x14ac:dyDescent="0.2">
      <c r="A902" t="s">
        <v>187</v>
      </c>
      <c r="B902">
        <v>1.2</v>
      </c>
    </row>
    <row r="905" spans="1:4" x14ac:dyDescent="0.2">
      <c r="A905" t="s">
        <v>280</v>
      </c>
    </row>
    <row r="906" spans="1:4" x14ac:dyDescent="0.2">
      <c r="A906" t="s">
        <v>281</v>
      </c>
    </row>
    <row r="907" spans="1:4" x14ac:dyDescent="0.2">
      <c r="A907" t="s">
        <v>5</v>
      </c>
      <c r="B907" t="s">
        <v>6</v>
      </c>
      <c r="C907" s="3" t="s">
        <v>7</v>
      </c>
    </row>
    <row r="908" spans="1:4" x14ac:dyDescent="0.2">
      <c r="A908" t="s">
        <v>179</v>
      </c>
      <c r="B908">
        <v>31</v>
      </c>
      <c r="C908" s="1">
        <f>B908/B914</f>
        <v>9.6875000000000003E-2</v>
      </c>
    </row>
    <row r="909" spans="1:4" x14ac:dyDescent="0.2">
      <c r="A909" t="s">
        <v>180</v>
      </c>
      <c r="B909">
        <v>30</v>
      </c>
      <c r="C909" s="1">
        <f>B909/B914</f>
        <v>9.375E-2</v>
      </c>
      <c r="D909" s="1"/>
    </row>
    <row r="910" spans="1:4" x14ac:dyDescent="0.2">
      <c r="A910" t="s">
        <v>181</v>
      </c>
      <c r="B910">
        <v>77</v>
      </c>
      <c r="C910" s="1">
        <f>B910/B914</f>
        <v>0.24062500000000001</v>
      </c>
    </row>
    <row r="911" spans="1:4" x14ac:dyDescent="0.2">
      <c r="A911" t="s">
        <v>182</v>
      </c>
      <c r="B911">
        <v>101</v>
      </c>
      <c r="C911" s="1">
        <f>B911/B914</f>
        <v>0.31562499999999999</v>
      </c>
      <c r="D911" s="1"/>
    </row>
    <row r="912" spans="1:4" x14ac:dyDescent="0.2">
      <c r="A912" t="s">
        <v>183</v>
      </c>
      <c r="B912">
        <v>80</v>
      </c>
      <c r="C912" s="1">
        <f>B912/B914</f>
        <v>0.25</v>
      </c>
    </row>
    <row r="913" spans="1:8" x14ac:dyDescent="0.2">
      <c r="A913" t="s">
        <v>184</v>
      </c>
      <c r="B913">
        <v>319</v>
      </c>
      <c r="C913" s="5">
        <f>B913/B914</f>
        <v>0.99687499999999996</v>
      </c>
      <c r="D913" s="1"/>
    </row>
    <row r="914" spans="1:8" x14ac:dyDescent="0.2">
      <c r="A914" t="s">
        <v>185</v>
      </c>
      <c r="B914">
        <v>320</v>
      </c>
      <c r="D914" s="1"/>
    </row>
    <row r="915" spans="1:8" x14ac:dyDescent="0.2">
      <c r="A915" t="s">
        <v>10</v>
      </c>
      <c r="B915">
        <v>1</v>
      </c>
    </row>
    <row r="916" spans="1:8" x14ac:dyDescent="0.2">
      <c r="A916" t="s">
        <v>186</v>
      </c>
      <c r="B916">
        <v>3.54</v>
      </c>
    </row>
    <row r="917" spans="1:8" x14ac:dyDescent="0.2">
      <c r="A917" t="s">
        <v>187</v>
      </c>
      <c r="B917">
        <v>1.23</v>
      </c>
    </row>
    <row r="920" spans="1:8" x14ac:dyDescent="0.2">
      <c r="A920" t="s">
        <v>282</v>
      </c>
    </row>
    <row r="921" spans="1:8" ht="31.5" customHeight="1" x14ac:dyDescent="0.2">
      <c r="A921" s="9" t="s">
        <v>283</v>
      </c>
      <c r="B921" s="9"/>
      <c r="C921" s="9"/>
      <c r="D921" s="9"/>
      <c r="E921" s="9"/>
      <c r="F921" s="9"/>
      <c r="G921" s="9"/>
      <c r="H921" s="9"/>
    </row>
    <row r="922" spans="1:8" x14ac:dyDescent="0.2">
      <c r="A922" t="s">
        <v>5</v>
      </c>
      <c r="B922" t="s">
        <v>6</v>
      </c>
      <c r="C922" s="3" t="s">
        <v>7</v>
      </c>
    </row>
    <row r="923" spans="1:8" x14ac:dyDescent="0.2">
      <c r="A923" t="s">
        <v>179</v>
      </c>
      <c r="B923">
        <v>24</v>
      </c>
      <c r="C923" s="1">
        <f>B923/B929</f>
        <v>7.4999999999999997E-2</v>
      </c>
    </row>
    <row r="924" spans="1:8" x14ac:dyDescent="0.2">
      <c r="A924" t="s">
        <v>180</v>
      </c>
      <c r="B924">
        <v>20</v>
      </c>
      <c r="C924" s="1">
        <f>B924/B929</f>
        <v>6.25E-2</v>
      </c>
      <c r="D924" s="1"/>
    </row>
    <row r="925" spans="1:8" x14ac:dyDescent="0.2">
      <c r="A925" t="s">
        <v>181</v>
      </c>
      <c r="B925">
        <v>102</v>
      </c>
      <c r="C925" s="1">
        <f>B925/B929</f>
        <v>0.31874999999999998</v>
      </c>
    </row>
    <row r="926" spans="1:8" x14ac:dyDescent="0.2">
      <c r="A926" t="s">
        <v>182</v>
      </c>
      <c r="B926">
        <v>92</v>
      </c>
      <c r="C926" s="1">
        <f>B926/B929</f>
        <v>0.28749999999999998</v>
      </c>
      <c r="D926" s="1"/>
    </row>
    <row r="927" spans="1:8" x14ac:dyDescent="0.2">
      <c r="A927" t="s">
        <v>183</v>
      </c>
      <c r="B927">
        <v>81</v>
      </c>
      <c r="C927" s="1">
        <f>B927/B929</f>
        <v>0.25312499999999999</v>
      </c>
    </row>
    <row r="928" spans="1:8" x14ac:dyDescent="0.2">
      <c r="A928" t="s">
        <v>184</v>
      </c>
      <c r="B928">
        <v>319</v>
      </c>
      <c r="C928" s="5">
        <f>B928/B929</f>
        <v>0.99687499999999996</v>
      </c>
      <c r="D928" s="1"/>
    </row>
    <row r="929" spans="1:4" x14ac:dyDescent="0.2">
      <c r="A929" t="s">
        <v>185</v>
      </c>
      <c r="B929">
        <v>320</v>
      </c>
      <c r="D929" s="1"/>
    </row>
    <row r="930" spans="1:4" x14ac:dyDescent="0.2">
      <c r="A930" t="s">
        <v>10</v>
      </c>
      <c r="B930">
        <v>1</v>
      </c>
    </row>
    <row r="931" spans="1:4" x14ac:dyDescent="0.2">
      <c r="A931" t="s">
        <v>186</v>
      </c>
      <c r="B931">
        <v>3.58</v>
      </c>
    </row>
    <row r="932" spans="1:4" x14ac:dyDescent="0.2">
      <c r="A932" t="s">
        <v>187</v>
      </c>
      <c r="B932">
        <v>1.1499999999999999</v>
      </c>
    </row>
    <row r="935" spans="1:4" x14ac:dyDescent="0.2">
      <c r="A935" t="s">
        <v>284</v>
      </c>
    </row>
    <row r="936" spans="1:4" x14ac:dyDescent="0.2">
      <c r="A936" t="s">
        <v>285</v>
      </c>
    </row>
    <row r="937" spans="1:4" x14ac:dyDescent="0.2">
      <c r="A937" t="s">
        <v>5</v>
      </c>
      <c r="B937" t="s">
        <v>6</v>
      </c>
      <c r="C937" s="3" t="s">
        <v>7</v>
      </c>
    </row>
    <row r="938" spans="1:4" x14ac:dyDescent="0.2">
      <c r="A938" t="s">
        <v>179</v>
      </c>
      <c r="B938">
        <v>76</v>
      </c>
      <c r="C938" s="1">
        <f>B938/B944</f>
        <v>0.23749999999999999</v>
      </c>
    </row>
    <row r="939" spans="1:4" x14ac:dyDescent="0.2">
      <c r="A939" t="s">
        <v>180</v>
      </c>
      <c r="B939">
        <v>51</v>
      </c>
      <c r="C939" s="1">
        <f>B939/B944</f>
        <v>0.15937499999999999</v>
      </c>
    </row>
    <row r="940" spans="1:4" x14ac:dyDescent="0.2">
      <c r="A940" t="s">
        <v>181</v>
      </c>
      <c r="B940">
        <v>82</v>
      </c>
      <c r="C940" s="1">
        <f>B940/B944</f>
        <v>0.25624999999999998</v>
      </c>
    </row>
    <row r="941" spans="1:4" x14ac:dyDescent="0.2">
      <c r="A941" t="s">
        <v>182</v>
      </c>
      <c r="B941">
        <v>62</v>
      </c>
      <c r="C941" s="1">
        <f>B941/B944</f>
        <v>0.19375000000000001</v>
      </c>
    </row>
    <row r="942" spans="1:4" x14ac:dyDescent="0.2">
      <c r="A942" t="s">
        <v>183</v>
      </c>
      <c r="B942">
        <v>48</v>
      </c>
      <c r="C942" s="1">
        <f>B942/B944</f>
        <v>0.15</v>
      </c>
    </row>
    <row r="943" spans="1:4" x14ac:dyDescent="0.2">
      <c r="A943" t="s">
        <v>184</v>
      </c>
      <c r="B943">
        <v>319</v>
      </c>
      <c r="C943" s="5">
        <f>B943/B944</f>
        <v>0.99687499999999996</v>
      </c>
    </row>
    <row r="944" spans="1:4" x14ac:dyDescent="0.2">
      <c r="A944" t="s">
        <v>185</v>
      </c>
      <c r="B944">
        <v>320</v>
      </c>
    </row>
    <row r="945" spans="1:8" x14ac:dyDescent="0.2">
      <c r="A945" t="s">
        <v>10</v>
      </c>
      <c r="B945">
        <v>1</v>
      </c>
    </row>
    <row r="946" spans="1:8" x14ac:dyDescent="0.2">
      <c r="A946" t="s">
        <v>186</v>
      </c>
      <c r="B946">
        <f>(3.09+2.75)/2</f>
        <v>2.92</v>
      </c>
    </row>
    <row r="947" spans="1:8" x14ac:dyDescent="0.2">
      <c r="A947" t="s">
        <v>187</v>
      </c>
      <c r="B947">
        <v>1.34</v>
      </c>
    </row>
    <row r="950" spans="1:8" x14ac:dyDescent="0.2">
      <c r="A950" t="s">
        <v>286</v>
      </c>
    </row>
    <row r="951" spans="1:8" ht="27.75" customHeight="1" x14ac:dyDescent="0.2">
      <c r="A951" s="9" t="s">
        <v>287</v>
      </c>
      <c r="B951" s="9"/>
      <c r="C951" s="9"/>
      <c r="D951" s="9"/>
      <c r="E951" s="9"/>
      <c r="F951" s="9"/>
      <c r="G951" s="9"/>
      <c r="H951" s="9"/>
    </row>
    <row r="952" spans="1:8" x14ac:dyDescent="0.2">
      <c r="A952" t="s">
        <v>5</v>
      </c>
      <c r="B952" t="s">
        <v>6</v>
      </c>
      <c r="C952" s="3" t="s">
        <v>7</v>
      </c>
    </row>
    <row r="953" spans="1:8" x14ac:dyDescent="0.2">
      <c r="A953" t="s">
        <v>179</v>
      </c>
      <c r="B953">
        <v>23</v>
      </c>
      <c r="C953" s="1">
        <f>B953/B959</f>
        <v>7.1874999999999994E-2</v>
      </c>
      <c r="D953" s="1"/>
    </row>
    <row r="954" spans="1:8" x14ac:dyDescent="0.2">
      <c r="A954" t="s">
        <v>180</v>
      </c>
      <c r="B954">
        <v>29</v>
      </c>
      <c r="C954" s="1">
        <f>B954/B959</f>
        <v>9.0624999999999997E-2</v>
      </c>
    </row>
    <row r="955" spans="1:8" x14ac:dyDescent="0.2">
      <c r="A955" t="s">
        <v>181</v>
      </c>
      <c r="B955">
        <v>85</v>
      </c>
      <c r="C955" s="1">
        <f>B955/B959</f>
        <v>0.265625</v>
      </c>
      <c r="D955" s="1"/>
    </row>
    <row r="956" spans="1:8" x14ac:dyDescent="0.2">
      <c r="A956" t="s">
        <v>182</v>
      </c>
      <c r="B956">
        <v>107</v>
      </c>
      <c r="C956" s="1">
        <f>B956/B959</f>
        <v>0.33437499999999998</v>
      </c>
    </row>
    <row r="957" spans="1:8" x14ac:dyDescent="0.2">
      <c r="A957" t="s">
        <v>183</v>
      </c>
      <c r="B957">
        <v>75</v>
      </c>
      <c r="C957" s="1">
        <f>B957/B959</f>
        <v>0.234375</v>
      </c>
      <c r="D957" s="1"/>
    </row>
    <row r="958" spans="1:8" x14ac:dyDescent="0.2">
      <c r="A958" t="s">
        <v>184</v>
      </c>
      <c r="B958">
        <v>319</v>
      </c>
      <c r="C958" s="5">
        <f>B958/B959</f>
        <v>0.99687499999999996</v>
      </c>
      <c r="D958" s="1"/>
    </row>
    <row r="959" spans="1:8" x14ac:dyDescent="0.2">
      <c r="A959" t="s">
        <v>185</v>
      </c>
      <c r="B959">
        <v>320</v>
      </c>
    </row>
    <row r="960" spans="1:8" x14ac:dyDescent="0.2">
      <c r="A960" t="s">
        <v>10</v>
      </c>
      <c r="B960">
        <v>1</v>
      </c>
    </row>
    <row r="961" spans="1:8" x14ac:dyDescent="0.2">
      <c r="A961" t="s">
        <v>186</v>
      </c>
      <c r="B961">
        <v>3.6</v>
      </c>
    </row>
    <row r="962" spans="1:8" x14ac:dyDescent="0.2">
      <c r="A962" t="s">
        <v>187</v>
      </c>
      <c r="B962">
        <v>1.1599999999999999</v>
      </c>
    </row>
    <row r="965" spans="1:8" x14ac:dyDescent="0.2">
      <c r="A965" t="s">
        <v>288</v>
      </c>
    </row>
    <row r="966" spans="1:8" x14ac:dyDescent="0.2">
      <c r="A966" t="s">
        <v>211</v>
      </c>
    </row>
    <row r="967" spans="1:8" x14ac:dyDescent="0.2">
      <c r="A967" t="s">
        <v>5</v>
      </c>
      <c r="B967">
        <v>5</v>
      </c>
      <c r="C967" s="1"/>
    </row>
    <row r="968" spans="1:8" x14ac:dyDescent="0.2">
      <c r="A968" t="s">
        <v>10</v>
      </c>
      <c r="B968">
        <v>97</v>
      </c>
      <c r="C968" s="1"/>
      <c r="D968" s="1"/>
    </row>
    <row r="970" spans="1:8" x14ac:dyDescent="0.2">
      <c r="D970" s="1"/>
    </row>
    <row r="971" spans="1:8" x14ac:dyDescent="0.2">
      <c r="A971" s="2" t="s">
        <v>18</v>
      </c>
      <c r="B971" s="2" t="s">
        <v>5</v>
      </c>
    </row>
    <row r="972" spans="1:8" x14ac:dyDescent="0.2">
      <c r="A972">
        <v>1</v>
      </c>
      <c r="B972" t="s">
        <v>289</v>
      </c>
      <c r="D972" s="1"/>
    </row>
    <row r="973" spans="1:8" x14ac:dyDescent="0.2">
      <c r="A973">
        <v>45</v>
      </c>
      <c r="B973" t="s">
        <v>290</v>
      </c>
      <c r="D973" s="1"/>
    </row>
    <row r="974" spans="1:8" ht="33" customHeight="1" x14ac:dyDescent="0.2">
      <c r="A974">
        <v>69</v>
      </c>
      <c r="B974" s="9" t="s">
        <v>291</v>
      </c>
      <c r="C974" s="9"/>
      <c r="D974" s="9"/>
      <c r="E974" s="9"/>
      <c r="F974" s="9"/>
      <c r="G974" s="9"/>
      <c r="H974" s="9"/>
    </row>
    <row r="975" spans="1:8" ht="33.75" customHeight="1" x14ac:dyDescent="0.2">
      <c r="A975">
        <v>129</v>
      </c>
      <c r="B975" s="9" t="s">
        <v>292</v>
      </c>
      <c r="C975" s="9"/>
      <c r="D975" s="9"/>
      <c r="E975" s="9"/>
      <c r="F975" s="9"/>
      <c r="G975" s="9"/>
      <c r="H975" s="9"/>
    </row>
    <row r="976" spans="1:8" x14ac:dyDescent="0.2">
      <c r="A976">
        <v>123</v>
      </c>
      <c r="B976" t="s">
        <v>253</v>
      </c>
    </row>
    <row r="979" spans="1:8" x14ac:dyDescent="0.2">
      <c r="A979" t="s">
        <v>293</v>
      </c>
    </row>
    <row r="980" spans="1:8" ht="31.5" customHeight="1" x14ac:dyDescent="0.2">
      <c r="A980" s="9" t="s">
        <v>294</v>
      </c>
      <c r="B980" s="9"/>
      <c r="C980" s="9"/>
      <c r="D980" s="9"/>
      <c r="E980" s="9"/>
      <c r="F980" s="9"/>
      <c r="G980" s="9"/>
      <c r="H980" s="9"/>
    </row>
    <row r="981" spans="1:8" x14ac:dyDescent="0.2">
      <c r="A981" t="s">
        <v>5</v>
      </c>
      <c r="B981" t="s">
        <v>6</v>
      </c>
      <c r="C981" s="3" t="s">
        <v>7</v>
      </c>
    </row>
    <row r="982" spans="1:8" x14ac:dyDescent="0.2">
      <c r="A982" t="s">
        <v>179</v>
      </c>
      <c r="B982">
        <v>8</v>
      </c>
      <c r="C982" s="1">
        <f>B982/B988</f>
        <v>2.5477707006369428E-2</v>
      </c>
    </row>
    <row r="983" spans="1:8" x14ac:dyDescent="0.2">
      <c r="A983" t="s">
        <v>180</v>
      </c>
      <c r="B983">
        <v>14</v>
      </c>
      <c r="C983" s="1">
        <f>B983/B988</f>
        <v>4.4585987261146494E-2</v>
      </c>
      <c r="D983" s="1"/>
    </row>
    <row r="984" spans="1:8" x14ac:dyDescent="0.2">
      <c r="A984" t="s">
        <v>181</v>
      </c>
      <c r="B984">
        <v>51</v>
      </c>
      <c r="C984" s="1">
        <f>B984/B988</f>
        <v>0.16242038216560509</v>
      </c>
    </row>
    <row r="985" spans="1:8" x14ac:dyDescent="0.2">
      <c r="A985" t="s">
        <v>182</v>
      </c>
      <c r="B985">
        <v>114</v>
      </c>
      <c r="C985" s="1">
        <f>B985/B988</f>
        <v>0.36305732484076431</v>
      </c>
      <c r="D985" s="1"/>
    </row>
    <row r="986" spans="1:8" x14ac:dyDescent="0.2">
      <c r="A986" t="s">
        <v>183</v>
      </c>
      <c r="B986">
        <v>127</v>
      </c>
      <c r="C986" s="1">
        <f>B986/B988</f>
        <v>0.40445859872611467</v>
      </c>
    </row>
    <row r="987" spans="1:8" x14ac:dyDescent="0.2">
      <c r="A987" t="s">
        <v>184</v>
      </c>
      <c r="B987">
        <v>314</v>
      </c>
      <c r="C987" s="5">
        <f>B987/B988</f>
        <v>1</v>
      </c>
      <c r="D987" s="1"/>
    </row>
    <row r="988" spans="1:8" x14ac:dyDescent="0.2">
      <c r="A988" t="s">
        <v>185</v>
      </c>
      <c r="B988">
        <v>314</v>
      </c>
      <c r="D988" s="1"/>
    </row>
    <row r="989" spans="1:8" x14ac:dyDescent="0.2">
      <c r="A989" t="s">
        <v>10</v>
      </c>
      <c r="B989">
        <v>0</v>
      </c>
    </row>
    <row r="990" spans="1:8" x14ac:dyDescent="0.2">
      <c r="A990" t="s">
        <v>186</v>
      </c>
      <c r="B990">
        <f>(4.36+3.94)/2</f>
        <v>4.1500000000000004</v>
      </c>
    </row>
    <row r="991" spans="1:8" x14ac:dyDescent="0.2">
      <c r="A991" t="s">
        <v>187</v>
      </c>
      <c r="B991">
        <v>0.9</v>
      </c>
    </row>
    <row r="994" spans="1:4" x14ac:dyDescent="0.2">
      <c r="A994" t="s">
        <v>295</v>
      </c>
    </row>
    <row r="995" spans="1:4" x14ac:dyDescent="0.2">
      <c r="A995" t="s">
        <v>296</v>
      </c>
    </row>
    <row r="996" spans="1:4" x14ac:dyDescent="0.2">
      <c r="A996" t="s">
        <v>5</v>
      </c>
      <c r="B996" t="s">
        <v>6</v>
      </c>
      <c r="C996" s="3" t="s">
        <v>7</v>
      </c>
    </row>
    <row r="997" spans="1:4" x14ac:dyDescent="0.2">
      <c r="A997" t="s">
        <v>179</v>
      </c>
      <c r="B997">
        <v>11</v>
      </c>
      <c r="C997" s="1">
        <f>B997/B1003</f>
        <v>3.5031847133757961E-2</v>
      </c>
    </row>
    <row r="998" spans="1:4" x14ac:dyDescent="0.2">
      <c r="A998" t="s">
        <v>180</v>
      </c>
      <c r="B998">
        <v>26</v>
      </c>
      <c r="C998" s="1">
        <f>B998/B1003</f>
        <v>8.2802547770700632E-2</v>
      </c>
      <c r="D998" s="1"/>
    </row>
    <row r="999" spans="1:4" x14ac:dyDescent="0.2">
      <c r="A999" t="s">
        <v>181</v>
      </c>
      <c r="B999">
        <v>51</v>
      </c>
      <c r="C999" s="1">
        <f>B999/B1003</f>
        <v>0.16242038216560509</v>
      </c>
    </row>
    <row r="1000" spans="1:4" x14ac:dyDescent="0.2">
      <c r="A1000" t="s">
        <v>182</v>
      </c>
      <c r="B1000">
        <v>99</v>
      </c>
      <c r="C1000" s="1">
        <f>B1000/B1003</f>
        <v>0.31528662420382164</v>
      </c>
      <c r="D1000" s="1"/>
    </row>
    <row r="1001" spans="1:4" x14ac:dyDescent="0.2">
      <c r="A1001" t="s">
        <v>183</v>
      </c>
      <c r="B1001">
        <v>127</v>
      </c>
      <c r="C1001" s="1">
        <f>B1001/B1003</f>
        <v>0.40445859872611467</v>
      </c>
    </row>
    <row r="1002" spans="1:4" x14ac:dyDescent="0.2">
      <c r="A1002" t="s">
        <v>184</v>
      </c>
      <c r="B1002">
        <v>314</v>
      </c>
      <c r="C1002" s="5">
        <f>B1002/B1003</f>
        <v>1</v>
      </c>
      <c r="D1002" s="1"/>
    </row>
    <row r="1003" spans="1:4" x14ac:dyDescent="0.2">
      <c r="A1003" t="s">
        <v>185</v>
      </c>
      <c r="B1003">
        <v>314</v>
      </c>
      <c r="D1003" s="1"/>
    </row>
    <row r="1004" spans="1:4" x14ac:dyDescent="0.2">
      <c r="A1004" t="s">
        <v>10</v>
      </c>
      <c r="B1004">
        <v>0</v>
      </c>
    </row>
    <row r="1005" spans="1:4" x14ac:dyDescent="0.2">
      <c r="A1005" t="s">
        <v>186</v>
      </c>
      <c r="B1005">
        <v>4</v>
      </c>
    </row>
    <row r="1006" spans="1:4" x14ac:dyDescent="0.2">
      <c r="A1006" t="s">
        <v>187</v>
      </c>
      <c r="B1006">
        <v>1.07</v>
      </c>
    </row>
    <row r="1009" spans="1:4" x14ac:dyDescent="0.2">
      <c r="A1009" t="s">
        <v>297</v>
      </c>
    </row>
    <row r="1010" spans="1:4" x14ac:dyDescent="0.2">
      <c r="A1010" t="s">
        <v>298</v>
      </c>
    </row>
    <row r="1011" spans="1:4" x14ac:dyDescent="0.2">
      <c r="A1011" t="s">
        <v>5</v>
      </c>
      <c r="B1011" t="s">
        <v>6</v>
      </c>
      <c r="C1011" s="3" t="s">
        <v>7</v>
      </c>
    </row>
    <row r="1012" spans="1:4" x14ac:dyDescent="0.2">
      <c r="A1012" t="s">
        <v>179</v>
      </c>
      <c r="B1012">
        <v>12</v>
      </c>
      <c r="C1012" s="1">
        <f>B1012/B1018</f>
        <v>3.8216560509554139E-2</v>
      </c>
    </row>
    <row r="1013" spans="1:4" x14ac:dyDescent="0.2">
      <c r="A1013" t="s">
        <v>180</v>
      </c>
      <c r="B1013">
        <v>29</v>
      </c>
      <c r="C1013" s="1">
        <f>B1013/B1018</f>
        <v>9.2356687898089165E-2</v>
      </c>
      <c r="D1013" s="1"/>
    </row>
    <row r="1014" spans="1:4" x14ac:dyDescent="0.2">
      <c r="A1014" t="s">
        <v>181</v>
      </c>
      <c r="B1014">
        <v>74</v>
      </c>
      <c r="C1014" s="1">
        <f>B1014/B1018</f>
        <v>0.2356687898089172</v>
      </c>
    </row>
    <row r="1015" spans="1:4" x14ac:dyDescent="0.2">
      <c r="A1015" t="s">
        <v>182</v>
      </c>
      <c r="B1015">
        <v>107</v>
      </c>
      <c r="C1015" s="1">
        <f>B1015/B1018</f>
        <v>0.34076433121019106</v>
      </c>
      <c r="D1015" s="1"/>
    </row>
    <row r="1016" spans="1:4" x14ac:dyDescent="0.2">
      <c r="A1016" t="s">
        <v>183</v>
      </c>
      <c r="B1016">
        <v>92</v>
      </c>
      <c r="C1016" s="1">
        <f>B1016/B1018</f>
        <v>0.2929936305732484</v>
      </c>
    </row>
    <row r="1017" spans="1:4" x14ac:dyDescent="0.2">
      <c r="A1017" t="s">
        <v>184</v>
      </c>
      <c r="B1017">
        <v>314</v>
      </c>
      <c r="C1017" s="5">
        <f>B1017/B1018</f>
        <v>1</v>
      </c>
      <c r="D1017" s="1"/>
    </row>
    <row r="1018" spans="1:4" x14ac:dyDescent="0.2">
      <c r="A1018" t="s">
        <v>185</v>
      </c>
      <c r="B1018">
        <v>314</v>
      </c>
      <c r="D1018" s="1"/>
    </row>
    <row r="1019" spans="1:4" x14ac:dyDescent="0.2">
      <c r="A1019" t="s">
        <v>10</v>
      </c>
      <c r="B1019">
        <v>0</v>
      </c>
    </row>
    <row r="1020" spans="1:4" x14ac:dyDescent="0.2">
      <c r="A1020" t="s">
        <v>186</v>
      </c>
      <c r="B1020">
        <v>3.81</v>
      </c>
    </row>
    <row r="1021" spans="1:4" x14ac:dyDescent="0.2">
      <c r="A1021" t="s">
        <v>187</v>
      </c>
      <c r="B1021">
        <v>1.06</v>
      </c>
    </row>
    <row r="1024" spans="1:4" x14ac:dyDescent="0.2">
      <c r="A1024" t="s">
        <v>299</v>
      </c>
    </row>
    <row r="1025" spans="1:8" ht="30" customHeight="1" x14ac:dyDescent="0.2">
      <c r="A1025" s="9" t="s">
        <v>300</v>
      </c>
      <c r="B1025" s="9"/>
      <c r="C1025" s="9"/>
      <c r="D1025" s="9"/>
      <c r="E1025" s="9"/>
      <c r="F1025" s="9"/>
      <c r="G1025" s="9"/>
      <c r="H1025" s="9"/>
    </row>
    <row r="1026" spans="1:8" x14ac:dyDescent="0.2">
      <c r="A1026" t="s">
        <v>5</v>
      </c>
      <c r="B1026" t="s">
        <v>6</v>
      </c>
      <c r="C1026" s="3" t="s">
        <v>7</v>
      </c>
    </row>
    <row r="1027" spans="1:8" x14ac:dyDescent="0.2">
      <c r="A1027" t="s">
        <v>179</v>
      </c>
      <c r="B1027">
        <v>22</v>
      </c>
      <c r="C1027" s="1">
        <f>B1027/B1033</f>
        <v>7.0063694267515922E-2</v>
      </c>
    </row>
    <row r="1028" spans="1:8" x14ac:dyDescent="0.2">
      <c r="A1028" t="s">
        <v>180</v>
      </c>
      <c r="B1028">
        <v>38</v>
      </c>
      <c r="C1028" s="1">
        <f>B1028/B1033</f>
        <v>0.12101910828025478</v>
      </c>
    </row>
    <row r="1029" spans="1:8" x14ac:dyDescent="0.2">
      <c r="A1029" t="s">
        <v>181</v>
      </c>
      <c r="B1029">
        <v>80</v>
      </c>
      <c r="C1029" s="1">
        <f>B1029/B1033</f>
        <v>0.25477707006369427</v>
      </c>
    </row>
    <row r="1030" spans="1:8" x14ac:dyDescent="0.2">
      <c r="A1030" t="s">
        <v>182</v>
      </c>
      <c r="B1030">
        <v>97</v>
      </c>
      <c r="C1030" s="1">
        <f>B1030/B1033</f>
        <v>0.30891719745222929</v>
      </c>
    </row>
    <row r="1031" spans="1:8" x14ac:dyDescent="0.2">
      <c r="A1031" t="s">
        <v>183</v>
      </c>
      <c r="B1031">
        <v>77</v>
      </c>
      <c r="C1031" s="1">
        <f>B1031/B1033</f>
        <v>0.24522292993630573</v>
      </c>
    </row>
    <row r="1032" spans="1:8" x14ac:dyDescent="0.2">
      <c r="A1032" t="s">
        <v>184</v>
      </c>
      <c r="B1032">
        <v>314</v>
      </c>
      <c r="C1032" s="5">
        <f>B1032/B1033</f>
        <v>1</v>
      </c>
    </row>
    <row r="1033" spans="1:8" x14ac:dyDescent="0.2">
      <c r="A1033" t="s">
        <v>185</v>
      </c>
      <c r="B1033">
        <v>314</v>
      </c>
    </row>
    <row r="1034" spans="1:8" x14ac:dyDescent="0.2">
      <c r="A1034" t="s">
        <v>10</v>
      </c>
      <c r="B1034">
        <v>0</v>
      </c>
    </row>
    <row r="1035" spans="1:8" x14ac:dyDescent="0.2">
      <c r="A1035" t="s">
        <v>186</v>
      </c>
      <c r="B1035">
        <v>3.57</v>
      </c>
    </row>
    <row r="1036" spans="1:8" x14ac:dyDescent="0.2">
      <c r="A1036" t="s">
        <v>187</v>
      </c>
      <c r="B1036">
        <v>1.18</v>
      </c>
    </row>
    <row r="1039" spans="1:8" x14ac:dyDescent="0.2">
      <c r="A1039" t="s">
        <v>301</v>
      </c>
    </row>
    <row r="1040" spans="1:8" ht="37.5" customHeight="1" x14ac:dyDescent="0.2">
      <c r="A1040" s="9" t="s">
        <v>302</v>
      </c>
      <c r="B1040" s="9"/>
      <c r="C1040" s="9"/>
      <c r="D1040" s="9"/>
      <c r="E1040" s="9"/>
      <c r="F1040" s="9"/>
      <c r="G1040" s="9"/>
      <c r="H1040" s="9"/>
    </row>
    <row r="1041" spans="1:3" x14ac:dyDescent="0.2">
      <c r="A1041" t="s">
        <v>5</v>
      </c>
      <c r="B1041" t="s">
        <v>6</v>
      </c>
      <c r="C1041" s="3" t="s">
        <v>7</v>
      </c>
    </row>
    <row r="1042" spans="1:3" x14ac:dyDescent="0.2">
      <c r="A1042" t="s">
        <v>179</v>
      </c>
      <c r="B1042">
        <v>23</v>
      </c>
      <c r="C1042" s="1">
        <f>B1042/B1048</f>
        <v>7.32484076433121E-2</v>
      </c>
    </row>
    <row r="1043" spans="1:3" x14ac:dyDescent="0.2">
      <c r="A1043" t="s">
        <v>180</v>
      </c>
      <c r="B1043">
        <v>21</v>
      </c>
      <c r="C1043" s="1">
        <f>B1043/B1048</f>
        <v>6.6878980891719744E-2</v>
      </c>
    </row>
    <row r="1044" spans="1:3" x14ac:dyDescent="0.2">
      <c r="A1044" t="s">
        <v>181</v>
      </c>
      <c r="B1044">
        <v>68</v>
      </c>
      <c r="C1044" s="1">
        <f>B1044/B1048</f>
        <v>0.21656050955414013</v>
      </c>
    </row>
    <row r="1045" spans="1:3" x14ac:dyDescent="0.2">
      <c r="A1045" t="s">
        <v>182</v>
      </c>
      <c r="B1045">
        <v>100</v>
      </c>
      <c r="C1045" s="1">
        <f>B1045/B1048</f>
        <v>0.31847133757961782</v>
      </c>
    </row>
    <row r="1046" spans="1:3" x14ac:dyDescent="0.2">
      <c r="A1046" t="s">
        <v>183</v>
      </c>
      <c r="B1046">
        <v>102</v>
      </c>
      <c r="C1046" s="1">
        <f>B1046/B1048</f>
        <v>0.32484076433121017</v>
      </c>
    </row>
    <row r="1047" spans="1:3" x14ac:dyDescent="0.2">
      <c r="A1047" t="s">
        <v>184</v>
      </c>
      <c r="B1047">
        <v>314</v>
      </c>
      <c r="C1047" s="5">
        <f>B1047/B1048</f>
        <v>1</v>
      </c>
    </row>
    <row r="1048" spans="1:3" x14ac:dyDescent="0.2">
      <c r="A1048" t="s">
        <v>185</v>
      </c>
      <c r="B1048">
        <v>314</v>
      </c>
    </row>
    <row r="1049" spans="1:3" x14ac:dyDescent="0.2">
      <c r="A1049" t="s">
        <v>10</v>
      </c>
      <c r="B1049">
        <v>0</v>
      </c>
    </row>
    <row r="1050" spans="1:3" x14ac:dyDescent="0.2">
      <c r="A1050" t="s">
        <v>186</v>
      </c>
      <c r="B1050">
        <f>(4+3.64)/2</f>
        <v>3.8200000000000003</v>
      </c>
    </row>
    <row r="1051" spans="1:3" x14ac:dyDescent="0.2">
      <c r="A1051" t="s">
        <v>187</v>
      </c>
      <c r="B1051">
        <v>1.1499999999999999</v>
      </c>
    </row>
    <row r="1054" spans="1:3" x14ac:dyDescent="0.2">
      <c r="A1054" t="s">
        <v>303</v>
      </c>
    </row>
    <row r="1055" spans="1:3" x14ac:dyDescent="0.2">
      <c r="A1055" t="s">
        <v>211</v>
      </c>
    </row>
    <row r="1056" spans="1:3" x14ac:dyDescent="0.2">
      <c r="A1056" t="s">
        <v>5</v>
      </c>
      <c r="B1056">
        <v>3</v>
      </c>
      <c r="C1056" s="1"/>
    </row>
    <row r="1057" spans="1:8" x14ac:dyDescent="0.2">
      <c r="A1057" t="s">
        <v>10</v>
      </c>
      <c r="B1057">
        <v>99</v>
      </c>
      <c r="C1057" s="1"/>
    </row>
    <row r="1060" spans="1:8" x14ac:dyDescent="0.2">
      <c r="A1060" s="2" t="s">
        <v>18</v>
      </c>
      <c r="B1060" s="2" t="s">
        <v>5</v>
      </c>
    </row>
    <row r="1061" spans="1:8" ht="29.25" customHeight="1" x14ac:dyDescent="0.2">
      <c r="A1061">
        <v>8</v>
      </c>
      <c r="B1061" s="9" t="s">
        <v>304</v>
      </c>
      <c r="C1061" s="9"/>
      <c r="D1061" s="9"/>
      <c r="E1061" s="9"/>
      <c r="F1061" s="9"/>
      <c r="G1061" s="9"/>
      <c r="H1061" s="9"/>
    </row>
    <row r="1062" spans="1:8" ht="25.5" customHeight="1" x14ac:dyDescent="0.2">
      <c r="A1062">
        <v>52</v>
      </c>
      <c r="B1062" s="9" t="s">
        <v>305</v>
      </c>
      <c r="C1062" s="9"/>
      <c r="D1062" s="9"/>
      <c r="E1062" s="9"/>
      <c r="F1062" s="9"/>
      <c r="G1062" s="9"/>
      <c r="H1062" s="9"/>
    </row>
    <row r="1063" spans="1:8" x14ac:dyDescent="0.2">
      <c r="A1063">
        <v>123</v>
      </c>
      <c r="B1063" t="s">
        <v>253</v>
      </c>
    </row>
  </sheetData>
  <mergeCells count="29">
    <mergeCell ref="A321:H321"/>
    <mergeCell ref="A336:H336"/>
    <mergeCell ref="A351:H351"/>
    <mergeCell ref="A366:H366"/>
    <mergeCell ref="A427:H427"/>
    <mergeCell ref="B464:H464"/>
    <mergeCell ref="A501:H501"/>
    <mergeCell ref="A591:H591"/>
    <mergeCell ref="A606:H606"/>
    <mergeCell ref="A621:H621"/>
    <mergeCell ref="A651:H651"/>
    <mergeCell ref="A666:H666"/>
    <mergeCell ref="B975:H975"/>
    <mergeCell ref="A711:H711"/>
    <mergeCell ref="A726:H726"/>
    <mergeCell ref="A741:H741"/>
    <mergeCell ref="A786:H786"/>
    <mergeCell ref="A801:H801"/>
    <mergeCell ref="A816:H816"/>
    <mergeCell ref="A980:H980"/>
    <mergeCell ref="A1025:H1025"/>
    <mergeCell ref="A1040:H1040"/>
    <mergeCell ref="B1061:H1061"/>
    <mergeCell ref="B1062:H1062"/>
    <mergeCell ref="A831:H831"/>
    <mergeCell ref="A846:H846"/>
    <mergeCell ref="A921:H921"/>
    <mergeCell ref="A951:H951"/>
    <mergeCell ref="B974:H974"/>
  </mergeCells>
  <printOptions gridLines="1" gridLinesSet="0"/>
  <pageMargins left="0.74803149606299213" right="0.74803149606299213" top="0.98425196850393704" bottom="0.98425196850393704" header="0.51181102362204722" footer="0.51181102362204722"/>
  <pageSetup scale="70" fitToWidth="0" fitToHeight="0" orientation="landscape" r:id="rId1"/>
  <headerFooter alignWithMargins="0"/>
  <ignoredErrors>
    <ignoredError sqref="B281 C278:C283 B286:B287 B296 B301:B302 C293:C298 C9:C10 B1:B2 C39:C48"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3:Y56"/>
  <sheetViews>
    <sheetView zoomScale="85" zoomScaleNormal="85" workbookViewId="0"/>
  </sheetViews>
  <sheetFormatPr defaultRowHeight="12.75" x14ac:dyDescent="0.2"/>
  <cols>
    <col min="1" max="2" width="9.140625" style="6"/>
  </cols>
  <sheetData>
    <row r="3" spans="1:25" x14ac:dyDescent="0.2">
      <c r="D3" s="7" t="s">
        <v>330</v>
      </c>
      <c r="E3" s="7" t="s">
        <v>332</v>
      </c>
      <c r="F3" s="7" t="s">
        <v>331</v>
      </c>
      <c r="G3" s="7" t="s">
        <v>333</v>
      </c>
    </row>
    <row r="4" spans="1:25" x14ac:dyDescent="0.2">
      <c r="D4" s="8">
        <f>SUM(A8,A9,A10,A11,A14,A16,A21,A25:A26,A29,A35,A37)/12</f>
        <v>4.0391666666666675</v>
      </c>
      <c r="E4" s="8">
        <f>SUM(A56,A47:A53,A45,A43,A41,A40,A33,A31,A24,A22,A20)/17</f>
        <v>3.58</v>
      </c>
      <c r="F4" s="8">
        <f>SUM(A12,A15,A17:A19,A27:A28,A34,A36,A38,A39,A42,A44,A54:A55)/15</f>
        <v>3.7720000000000002</v>
      </c>
      <c r="G4" s="8">
        <f>SUM(A13,A23,A30,A32,A46)/5</f>
        <v>3.87</v>
      </c>
    </row>
    <row r="8" spans="1:25" x14ac:dyDescent="0.2">
      <c r="A8" s="6">
        <v>4.29</v>
      </c>
      <c r="B8" s="6" t="s">
        <v>330</v>
      </c>
      <c r="C8" s="10" t="s">
        <v>178</v>
      </c>
      <c r="D8" s="10"/>
      <c r="E8" s="10"/>
      <c r="F8" s="10"/>
      <c r="G8" s="10"/>
      <c r="H8" s="10"/>
      <c r="I8" s="10"/>
      <c r="J8" s="10"/>
      <c r="K8" s="10"/>
      <c r="L8" s="10"/>
      <c r="M8" s="10"/>
      <c r="N8" s="10"/>
      <c r="O8" s="10"/>
      <c r="P8" s="10"/>
      <c r="Q8" s="10"/>
      <c r="R8" s="10"/>
      <c r="S8" s="10"/>
      <c r="T8" s="10"/>
      <c r="U8" s="10"/>
      <c r="V8" s="10"/>
      <c r="W8" s="10"/>
      <c r="X8" s="10"/>
      <c r="Y8" s="10"/>
    </row>
    <row r="9" spans="1:25" x14ac:dyDescent="0.2">
      <c r="A9" s="6">
        <v>4.28</v>
      </c>
      <c r="B9" s="6" t="s">
        <v>330</v>
      </c>
      <c r="C9" s="11" t="s">
        <v>199</v>
      </c>
      <c r="D9" s="11"/>
      <c r="E9" s="11"/>
      <c r="F9" s="11"/>
      <c r="G9" s="11"/>
      <c r="H9" s="11"/>
      <c r="I9" s="11"/>
      <c r="J9" s="11"/>
      <c r="K9" s="11"/>
      <c r="L9" s="11"/>
      <c r="M9" s="11"/>
      <c r="N9" s="11"/>
      <c r="O9" s="11"/>
      <c r="P9" s="11"/>
      <c r="Q9" s="11"/>
      <c r="R9" s="11"/>
      <c r="S9" s="11"/>
      <c r="T9" s="11"/>
      <c r="U9" s="11"/>
      <c r="V9" s="11"/>
      <c r="W9" s="11"/>
      <c r="X9" s="11"/>
      <c r="Y9" s="11"/>
    </row>
    <row r="10" spans="1:25" ht="14.25" customHeight="1" x14ac:dyDescent="0.2">
      <c r="A10" s="6">
        <v>4.22</v>
      </c>
      <c r="B10" s="6" t="s">
        <v>330</v>
      </c>
      <c r="C10" s="11" t="s">
        <v>189</v>
      </c>
      <c r="D10" s="11"/>
      <c r="E10" s="11"/>
      <c r="F10" s="11"/>
      <c r="G10" s="11"/>
      <c r="H10" s="11"/>
      <c r="I10" s="11"/>
      <c r="J10" s="11"/>
      <c r="K10" s="11"/>
      <c r="L10" s="11"/>
      <c r="M10" s="11"/>
      <c r="N10" s="11"/>
      <c r="O10" s="11"/>
      <c r="P10" s="11"/>
      <c r="Q10" s="11"/>
      <c r="R10" s="11"/>
      <c r="S10" s="11"/>
      <c r="T10" s="11"/>
      <c r="U10" s="11"/>
      <c r="V10" s="11"/>
      <c r="W10" s="11"/>
      <c r="X10" s="11"/>
      <c r="Y10" s="11"/>
    </row>
    <row r="11" spans="1:25" ht="27.75" customHeight="1" x14ac:dyDescent="0.2">
      <c r="A11" s="6">
        <v>4.2</v>
      </c>
      <c r="B11" s="6" t="s">
        <v>330</v>
      </c>
      <c r="C11" s="11" t="s">
        <v>207</v>
      </c>
      <c r="D11" s="11"/>
      <c r="E11" s="11"/>
      <c r="F11" s="11"/>
      <c r="G11" s="11"/>
      <c r="H11" s="11"/>
      <c r="I11" s="11"/>
      <c r="J11" s="11"/>
      <c r="K11" s="11"/>
      <c r="L11" s="11"/>
      <c r="M11" s="11"/>
      <c r="N11" s="11"/>
      <c r="O11" s="11"/>
      <c r="P11" s="11"/>
      <c r="Q11" s="11"/>
      <c r="R11" s="11"/>
      <c r="S11" s="11"/>
      <c r="T11" s="11"/>
      <c r="U11" s="11"/>
      <c r="V11" s="11"/>
      <c r="W11" s="11"/>
      <c r="X11" s="11"/>
      <c r="Y11" s="11"/>
    </row>
    <row r="12" spans="1:25" ht="14.25" customHeight="1" x14ac:dyDescent="0.2">
      <c r="A12" s="6">
        <v>4.1900000000000004</v>
      </c>
      <c r="B12" s="6" t="s">
        <v>331</v>
      </c>
      <c r="C12" s="11" t="s">
        <v>246</v>
      </c>
      <c r="D12" s="11"/>
      <c r="E12" s="11"/>
      <c r="F12" s="11"/>
      <c r="G12" s="11"/>
      <c r="H12" s="11"/>
      <c r="I12" s="11"/>
      <c r="J12" s="11"/>
      <c r="K12" s="11"/>
      <c r="L12" s="11"/>
      <c r="M12" s="11"/>
      <c r="N12" s="11"/>
      <c r="O12" s="11"/>
      <c r="P12" s="11"/>
      <c r="Q12" s="11"/>
      <c r="R12" s="11"/>
      <c r="S12" s="11"/>
      <c r="T12" s="11"/>
      <c r="U12" s="11"/>
      <c r="V12" s="11"/>
      <c r="W12" s="11"/>
      <c r="X12" s="11"/>
      <c r="Y12" s="11"/>
    </row>
    <row r="13" spans="1:25" ht="14.25" customHeight="1" x14ac:dyDescent="0.2">
      <c r="A13" s="6">
        <v>4.1500000000000004</v>
      </c>
      <c r="B13" s="6" t="s">
        <v>333</v>
      </c>
      <c r="C13" s="11" t="s">
        <v>294</v>
      </c>
      <c r="D13" s="11"/>
      <c r="E13" s="11"/>
      <c r="F13" s="11"/>
      <c r="G13" s="11"/>
      <c r="H13" s="11"/>
      <c r="I13" s="11"/>
      <c r="J13" s="11"/>
      <c r="K13" s="11"/>
      <c r="L13" s="11"/>
      <c r="M13" s="11"/>
      <c r="N13" s="11"/>
      <c r="O13" s="11"/>
      <c r="P13" s="11"/>
      <c r="Q13" s="11"/>
      <c r="R13" s="11"/>
      <c r="S13" s="11"/>
      <c r="T13" s="11"/>
      <c r="U13" s="11"/>
      <c r="V13" s="11"/>
      <c r="W13" s="11"/>
      <c r="X13" s="11"/>
      <c r="Y13" s="11"/>
    </row>
    <row r="14" spans="1:25" ht="24.75" customHeight="1" x14ac:dyDescent="0.2">
      <c r="A14" s="6">
        <v>4.1100000000000003</v>
      </c>
      <c r="B14" s="6" t="s">
        <v>330</v>
      </c>
      <c r="C14" s="11" t="s">
        <v>197</v>
      </c>
      <c r="D14" s="11"/>
      <c r="E14" s="11"/>
      <c r="F14" s="11"/>
      <c r="G14" s="11"/>
      <c r="H14" s="11"/>
      <c r="I14" s="11"/>
      <c r="J14" s="11"/>
      <c r="K14" s="11"/>
      <c r="L14" s="11"/>
      <c r="M14" s="11"/>
      <c r="N14" s="11"/>
      <c r="O14" s="11"/>
      <c r="P14" s="11"/>
      <c r="Q14" s="11"/>
      <c r="R14" s="11"/>
      <c r="S14" s="11"/>
      <c r="T14" s="11"/>
      <c r="U14" s="11"/>
      <c r="V14" s="11"/>
      <c r="W14" s="11"/>
      <c r="X14" s="11"/>
      <c r="Y14" s="11"/>
    </row>
    <row r="15" spans="1:25" x14ac:dyDescent="0.2">
      <c r="A15" s="6">
        <v>4.0999999999999996</v>
      </c>
      <c r="B15" s="6" t="s">
        <v>331</v>
      </c>
      <c r="C15" s="11" t="s">
        <v>218</v>
      </c>
      <c r="D15" s="11"/>
      <c r="E15" s="11"/>
      <c r="F15" s="11"/>
      <c r="G15" s="11"/>
      <c r="H15" s="11"/>
      <c r="I15" s="11"/>
      <c r="J15" s="11"/>
      <c r="K15" s="11"/>
      <c r="L15" s="11"/>
      <c r="M15" s="11"/>
      <c r="N15" s="11"/>
      <c r="O15" s="11"/>
      <c r="P15" s="11"/>
      <c r="Q15" s="11"/>
      <c r="R15" s="11"/>
      <c r="S15" s="11"/>
      <c r="T15" s="11"/>
      <c r="U15" s="11"/>
      <c r="V15" s="11"/>
      <c r="W15" s="11"/>
      <c r="X15" s="11"/>
      <c r="Y15" s="11"/>
    </row>
    <row r="16" spans="1:25" x14ac:dyDescent="0.2">
      <c r="A16" s="6">
        <v>4.08</v>
      </c>
      <c r="B16" s="6" t="s">
        <v>330</v>
      </c>
      <c r="C16" s="11" t="s">
        <v>205</v>
      </c>
      <c r="D16" s="11"/>
      <c r="E16" s="11"/>
      <c r="F16" s="11"/>
      <c r="G16" s="11"/>
      <c r="H16" s="11"/>
      <c r="I16" s="11"/>
      <c r="J16" s="11"/>
      <c r="K16" s="11"/>
      <c r="L16" s="11"/>
      <c r="M16" s="11"/>
      <c r="N16" s="11"/>
      <c r="O16" s="11"/>
      <c r="P16" s="11"/>
      <c r="Q16" s="11"/>
      <c r="R16" s="11"/>
      <c r="S16" s="11"/>
      <c r="T16" s="11"/>
      <c r="U16" s="11"/>
      <c r="V16" s="11"/>
      <c r="W16" s="11"/>
      <c r="X16" s="11"/>
      <c r="Y16" s="11"/>
    </row>
    <row r="17" spans="1:25" x14ac:dyDescent="0.2">
      <c r="A17" s="6">
        <v>4.07</v>
      </c>
      <c r="B17" s="6" t="s">
        <v>331</v>
      </c>
      <c r="C17" s="11" t="s">
        <v>220</v>
      </c>
      <c r="D17" s="11"/>
      <c r="E17" s="11"/>
      <c r="F17" s="11"/>
      <c r="G17" s="11"/>
      <c r="H17" s="11"/>
      <c r="I17" s="11"/>
      <c r="J17" s="11"/>
      <c r="K17" s="11"/>
      <c r="L17" s="11"/>
      <c r="M17" s="11"/>
      <c r="N17" s="11"/>
      <c r="O17" s="11"/>
      <c r="P17" s="11"/>
      <c r="Q17" s="11"/>
      <c r="R17" s="11"/>
      <c r="S17" s="11"/>
      <c r="T17" s="11"/>
      <c r="U17" s="11"/>
      <c r="V17" s="11"/>
      <c r="W17" s="11"/>
      <c r="X17" s="11"/>
      <c r="Y17" s="11"/>
    </row>
    <row r="18" spans="1:25" x14ac:dyDescent="0.2">
      <c r="A18" s="6">
        <v>4.0599999999999996</v>
      </c>
      <c r="B18" s="6" t="s">
        <v>331</v>
      </c>
      <c r="C18" s="11" t="s">
        <v>222</v>
      </c>
      <c r="D18" s="11"/>
      <c r="E18" s="11"/>
      <c r="F18" s="11"/>
      <c r="G18" s="11"/>
      <c r="H18" s="11"/>
      <c r="I18" s="11"/>
      <c r="J18" s="11"/>
      <c r="K18" s="11"/>
      <c r="L18" s="11"/>
      <c r="M18" s="11"/>
      <c r="N18" s="11"/>
      <c r="O18" s="11"/>
      <c r="P18" s="11"/>
      <c r="Q18" s="11"/>
      <c r="R18" s="11"/>
      <c r="S18" s="11"/>
      <c r="T18" s="11"/>
      <c r="U18" s="11"/>
      <c r="V18" s="11"/>
      <c r="W18" s="11"/>
      <c r="X18" s="11"/>
      <c r="Y18" s="11"/>
    </row>
    <row r="19" spans="1:25" x14ac:dyDescent="0.2">
      <c r="A19" s="6">
        <v>4.0599999999999996</v>
      </c>
      <c r="B19" s="6" t="s">
        <v>331</v>
      </c>
      <c r="C19" s="11" t="s">
        <v>238</v>
      </c>
      <c r="D19" s="11"/>
      <c r="E19" s="11"/>
      <c r="F19" s="11"/>
      <c r="G19" s="11"/>
      <c r="H19" s="11"/>
      <c r="I19" s="11"/>
      <c r="J19" s="11"/>
      <c r="K19" s="11"/>
      <c r="L19" s="11"/>
      <c r="M19" s="11"/>
      <c r="N19" s="11"/>
      <c r="O19" s="11"/>
      <c r="P19" s="11"/>
      <c r="Q19" s="11"/>
      <c r="R19" s="11"/>
      <c r="S19" s="11"/>
      <c r="T19" s="11"/>
      <c r="U19" s="11"/>
      <c r="V19" s="11"/>
      <c r="W19" s="11"/>
      <c r="X19" s="11"/>
      <c r="Y19" s="11"/>
    </row>
    <row r="20" spans="1:25" x14ac:dyDescent="0.2">
      <c r="A20" s="6">
        <v>4.03</v>
      </c>
      <c r="B20" s="6" t="s">
        <v>332</v>
      </c>
      <c r="C20" s="11" t="s">
        <v>277</v>
      </c>
      <c r="D20" s="11"/>
      <c r="E20" s="11"/>
      <c r="F20" s="11"/>
      <c r="G20" s="11"/>
      <c r="H20" s="11"/>
      <c r="I20" s="11"/>
      <c r="J20" s="11"/>
      <c r="K20" s="11"/>
      <c r="L20" s="11"/>
      <c r="M20" s="11"/>
      <c r="N20" s="11"/>
      <c r="O20" s="11"/>
      <c r="P20" s="11"/>
      <c r="Q20" s="11"/>
      <c r="R20" s="11"/>
      <c r="S20" s="11"/>
      <c r="T20" s="11"/>
      <c r="U20" s="11"/>
      <c r="V20" s="11"/>
      <c r="W20" s="11"/>
      <c r="X20" s="11"/>
      <c r="Y20" s="11"/>
    </row>
    <row r="21" spans="1:25" x14ac:dyDescent="0.2">
      <c r="A21" s="6">
        <v>4.0199999999999996</v>
      </c>
      <c r="B21" s="6" t="s">
        <v>330</v>
      </c>
      <c r="C21" s="11" t="s">
        <v>203</v>
      </c>
      <c r="D21" s="11"/>
      <c r="E21" s="11"/>
      <c r="F21" s="11"/>
      <c r="G21" s="11"/>
      <c r="H21" s="11"/>
      <c r="I21" s="11"/>
      <c r="J21" s="11"/>
      <c r="K21" s="11"/>
      <c r="L21" s="11"/>
      <c r="M21" s="11"/>
      <c r="N21" s="11"/>
      <c r="O21" s="11"/>
      <c r="P21" s="11"/>
      <c r="Q21" s="11"/>
      <c r="R21" s="11"/>
      <c r="S21" s="11"/>
      <c r="T21" s="11"/>
      <c r="U21" s="11"/>
      <c r="V21" s="11"/>
      <c r="W21" s="11"/>
      <c r="X21" s="11"/>
      <c r="Y21" s="11"/>
    </row>
    <row r="22" spans="1:25" x14ac:dyDescent="0.2">
      <c r="A22" s="6">
        <v>4.0199999999999996</v>
      </c>
      <c r="B22" s="6" t="s">
        <v>332</v>
      </c>
      <c r="C22" s="11" t="s">
        <v>267</v>
      </c>
      <c r="D22" s="11"/>
      <c r="E22" s="11"/>
      <c r="F22" s="11"/>
      <c r="G22" s="11"/>
      <c r="H22" s="11"/>
      <c r="I22" s="11"/>
      <c r="J22" s="11"/>
      <c r="K22" s="11"/>
      <c r="L22" s="11"/>
      <c r="M22" s="11"/>
      <c r="N22" s="11"/>
      <c r="O22" s="11"/>
      <c r="P22" s="11"/>
      <c r="Q22" s="11"/>
      <c r="R22" s="11"/>
      <c r="S22" s="11"/>
      <c r="T22" s="11"/>
      <c r="U22" s="11"/>
      <c r="V22" s="11"/>
      <c r="W22" s="11"/>
      <c r="X22" s="11"/>
      <c r="Y22" s="11"/>
    </row>
    <row r="23" spans="1:25" x14ac:dyDescent="0.2">
      <c r="A23" s="6">
        <v>4</v>
      </c>
      <c r="B23" s="6" t="s">
        <v>333</v>
      </c>
      <c r="C23" s="11" t="s">
        <v>296</v>
      </c>
      <c r="D23" s="11"/>
      <c r="E23" s="11"/>
      <c r="F23" s="11"/>
      <c r="G23" s="11"/>
      <c r="H23" s="11"/>
      <c r="I23" s="11"/>
      <c r="J23" s="11"/>
      <c r="K23" s="11"/>
      <c r="L23" s="11"/>
      <c r="M23" s="11"/>
      <c r="N23" s="11"/>
      <c r="O23" s="11"/>
      <c r="P23" s="11"/>
      <c r="Q23" s="11"/>
      <c r="R23" s="11"/>
      <c r="S23" s="11"/>
      <c r="T23" s="11"/>
      <c r="U23" s="11"/>
      <c r="V23" s="11"/>
      <c r="W23" s="11"/>
      <c r="X23" s="11"/>
      <c r="Y23" s="11"/>
    </row>
    <row r="24" spans="1:25" x14ac:dyDescent="0.2">
      <c r="A24" s="6">
        <v>3.99</v>
      </c>
      <c r="B24" s="6" t="s">
        <v>332</v>
      </c>
      <c r="C24" s="11" t="s">
        <v>265</v>
      </c>
      <c r="D24" s="11"/>
      <c r="E24" s="11"/>
      <c r="F24" s="11"/>
      <c r="G24" s="11"/>
      <c r="H24" s="11"/>
      <c r="I24" s="11"/>
      <c r="J24" s="11"/>
      <c r="K24" s="11"/>
      <c r="L24" s="11"/>
      <c r="M24" s="11"/>
      <c r="N24" s="11"/>
      <c r="O24" s="11"/>
      <c r="P24" s="11"/>
      <c r="Q24" s="11"/>
      <c r="R24" s="11"/>
      <c r="S24" s="11"/>
      <c r="T24" s="11"/>
      <c r="U24" s="11"/>
      <c r="V24" s="11"/>
      <c r="W24" s="11"/>
      <c r="X24" s="11"/>
      <c r="Y24" s="11"/>
    </row>
    <row r="25" spans="1:25" x14ac:dyDescent="0.2">
      <c r="A25" s="6">
        <v>3.97</v>
      </c>
      <c r="B25" s="6" t="s">
        <v>330</v>
      </c>
      <c r="C25" s="11" t="s">
        <v>191</v>
      </c>
      <c r="D25" s="11"/>
      <c r="E25" s="11"/>
      <c r="F25" s="11"/>
      <c r="G25" s="11"/>
      <c r="H25" s="11"/>
      <c r="I25" s="11"/>
      <c r="J25" s="11"/>
      <c r="K25" s="11"/>
      <c r="L25" s="11"/>
      <c r="M25" s="11"/>
      <c r="N25" s="11"/>
      <c r="O25" s="11"/>
      <c r="P25" s="11"/>
      <c r="Q25" s="11"/>
      <c r="R25" s="11"/>
      <c r="S25" s="11"/>
      <c r="T25" s="11"/>
      <c r="U25" s="11"/>
      <c r="V25" s="11"/>
      <c r="W25" s="11"/>
      <c r="X25" s="11"/>
      <c r="Y25" s="11"/>
    </row>
    <row r="26" spans="1:25" x14ac:dyDescent="0.2">
      <c r="A26" s="6">
        <v>3.95</v>
      </c>
      <c r="B26" s="6" t="s">
        <v>330</v>
      </c>
      <c r="C26" s="11" t="s">
        <v>201</v>
      </c>
      <c r="D26" s="11"/>
      <c r="E26" s="11"/>
      <c r="F26" s="11"/>
      <c r="G26" s="11"/>
      <c r="H26" s="11"/>
      <c r="I26" s="11"/>
      <c r="J26" s="11"/>
      <c r="K26" s="11"/>
      <c r="L26" s="11"/>
      <c r="M26" s="11"/>
      <c r="N26" s="11"/>
      <c r="O26" s="11"/>
      <c r="P26" s="11"/>
      <c r="Q26" s="11"/>
      <c r="R26" s="11"/>
      <c r="S26" s="11"/>
      <c r="T26" s="11"/>
      <c r="U26" s="11"/>
      <c r="V26" s="11"/>
      <c r="W26" s="11"/>
      <c r="X26" s="11"/>
      <c r="Y26" s="11"/>
    </row>
    <row r="27" spans="1:25" x14ac:dyDescent="0.2">
      <c r="A27" s="6">
        <v>3.87</v>
      </c>
      <c r="B27" s="6" t="s">
        <v>331</v>
      </c>
      <c r="C27" s="11" t="s">
        <v>224</v>
      </c>
      <c r="D27" s="11"/>
      <c r="E27" s="11"/>
      <c r="F27" s="11"/>
      <c r="G27" s="11"/>
      <c r="H27" s="11"/>
      <c r="I27" s="11"/>
      <c r="J27" s="11"/>
      <c r="K27" s="11"/>
      <c r="L27" s="11"/>
      <c r="M27" s="11"/>
      <c r="N27" s="11"/>
      <c r="O27" s="11"/>
      <c r="P27" s="11"/>
      <c r="Q27" s="11"/>
      <c r="R27" s="11"/>
      <c r="S27" s="11"/>
      <c r="T27" s="11"/>
      <c r="U27" s="11"/>
      <c r="V27" s="11"/>
      <c r="W27" s="11"/>
      <c r="X27" s="11"/>
      <c r="Y27" s="11"/>
    </row>
    <row r="28" spans="1:25" x14ac:dyDescent="0.2">
      <c r="A28" s="6">
        <v>3.86</v>
      </c>
      <c r="B28" s="6" t="s">
        <v>331</v>
      </c>
      <c r="C28" s="11" t="s">
        <v>226</v>
      </c>
      <c r="D28" s="11"/>
      <c r="E28" s="11"/>
      <c r="F28" s="11"/>
      <c r="G28" s="11"/>
      <c r="H28" s="11"/>
      <c r="I28" s="11"/>
      <c r="J28" s="11"/>
      <c r="K28" s="11"/>
      <c r="L28" s="11"/>
      <c r="M28" s="11"/>
      <c r="N28" s="11"/>
      <c r="O28" s="11"/>
      <c r="P28" s="11"/>
      <c r="Q28" s="11"/>
      <c r="R28" s="11"/>
      <c r="S28" s="11"/>
      <c r="T28" s="11"/>
      <c r="U28" s="11"/>
      <c r="V28" s="11"/>
      <c r="W28" s="11"/>
      <c r="X28" s="11"/>
      <c r="Y28" s="11"/>
    </row>
    <row r="29" spans="1:25" ht="26.25" customHeight="1" x14ac:dyDescent="0.2">
      <c r="A29" s="6">
        <v>3.83</v>
      </c>
      <c r="B29" s="6" t="s">
        <v>330</v>
      </c>
      <c r="C29" s="11" t="s">
        <v>195</v>
      </c>
      <c r="D29" s="11"/>
      <c r="E29" s="11"/>
      <c r="F29" s="11"/>
      <c r="G29" s="11"/>
      <c r="H29" s="11"/>
      <c r="I29" s="11"/>
      <c r="J29" s="11"/>
      <c r="K29" s="11"/>
      <c r="L29" s="11"/>
      <c r="M29" s="11"/>
      <c r="N29" s="11"/>
      <c r="O29" s="11"/>
      <c r="P29" s="11"/>
      <c r="Q29" s="11"/>
      <c r="R29" s="11"/>
      <c r="S29" s="11"/>
      <c r="T29" s="11"/>
      <c r="U29" s="11"/>
      <c r="V29" s="11"/>
      <c r="W29" s="11"/>
      <c r="X29" s="11"/>
      <c r="Y29" s="11"/>
    </row>
    <row r="30" spans="1:25" ht="25.5" customHeight="1" x14ac:dyDescent="0.2">
      <c r="A30" s="6">
        <v>3.82</v>
      </c>
      <c r="B30" s="6" t="s">
        <v>333</v>
      </c>
      <c r="C30" s="11" t="s">
        <v>302</v>
      </c>
      <c r="D30" s="11"/>
      <c r="E30" s="11"/>
      <c r="F30" s="11"/>
      <c r="G30" s="11"/>
      <c r="H30" s="11"/>
      <c r="I30" s="11"/>
      <c r="J30" s="11"/>
      <c r="K30" s="11"/>
      <c r="L30" s="11"/>
      <c r="M30" s="11"/>
      <c r="N30" s="11"/>
      <c r="O30" s="11"/>
      <c r="P30" s="11"/>
      <c r="Q30" s="11"/>
      <c r="R30" s="11"/>
      <c r="S30" s="11"/>
      <c r="T30" s="11"/>
      <c r="U30" s="11"/>
      <c r="V30" s="11"/>
      <c r="W30" s="11"/>
      <c r="X30" s="11"/>
      <c r="Y30" s="11"/>
    </row>
    <row r="31" spans="1:25" ht="25.5" customHeight="1" x14ac:dyDescent="0.2">
      <c r="A31" s="6">
        <v>3.81</v>
      </c>
      <c r="B31" s="6" t="s">
        <v>332</v>
      </c>
      <c r="C31" s="11" t="s">
        <v>255</v>
      </c>
      <c r="D31" s="11"/>
      <c r="E31" s="11"/>
      <c r="F31" s="11"/>
      <c r="G31" s="11"/>
      <c r="H31" s="11"/>
      <c r="I31" s="11"/>
      <c r="J31" s="11"/>
      <c r="K31" s="11"/>
      <c r="L31" s="11"/>
      <c r="M31" s="11"/>
      <c r="N31" s="11"/>
      <c r="O31" s="11"/>
      <c r="P31" s="11"/>
      <c r="Q31" s="11"/>
      <c r="R31" s="11"/>
      <c r="S31" s="11"/>
      <c r="T31" s="11"/>
      <c r="U31" s="11"/>
      <c r="V31" s="11"/>
      <c r="W31" s="11"/>
      <c r="X31" s="11"/>
      <c r="Y31" s="11"/>
    </row>
    <row r="32" spans="1:25" x14ac:dyDescent="0.2">
      <c r="A32" s="6">
        <v>3.81</v>
      </c>
      <c r="B32" s="6" t="s">
        <v>333</v>
      </c>
      <c r="C32" s="11" t="s">
        <v>298</v>
      </c>
      <c r="D32" s="11"/>
      <c r="E32" s="11"/>
      <c r="F32" s="11"/>
      <c r="G32" s="11"/>
      <c r="H32" s="11"/>
      <c r="I32" s="11"/>
      <c r="J32" s="11"/>
      <c r="K32" s="11"/>
      <c r="L32" s="11"/>
      <c r="M32" s="11"/>
      <c r="N32" s="11"/>
      <c r="O32" s="11"/>
      <c r="P32" s="11"/>
      <c r="Q32" s="11"/>
      <c r="R32" s="11"/>
      <c r="S32" s="11"/>
      <c r="T32" s="11"/>
      <c r="U32" s="11"/>
      <c r="V32" s="11"/>
      <c r="W32" s="11"/>
      <c r="X32" s="11"/>
      <c r="Y32" s="11"/>
    </row>
    <row r="33" spans="1:25" x14ac:dyDescent="0.2">
      <c r="A33" s="6">
        <v>3.8</v>
      </c>
      <c r="B33" s="6" t="s">
        <v>332</v>
      </c>
      <c r="C33" s="11" t="s">
        <v>275</v>
      </c>
      <c r="D33" s="11"/>
      <c r="E33" s="11"/>
      <c r="F33" s="11"/>
      <c r="G33" s="11"/>
      <c r="H33" s="11"/>
      <c r="I33" s="11"/>
      <c r="J33" s="11"/>
      <c r="K33" s="11"/>
      <c r="L33" s="11"/>
      <c r="M33" s="11"/>
      <c r="N33" s="11"/>
      <c r="O33" s="11"/>
      <c r="P33" s="11"/>
      <c r="Q33" s="11"/>
      <c r="R33" s="11"/>
      <c r="S33" s="11"/>
      <c r="T33" s="11"/>
      <c r="U33" s="11"/>
      <c r="V33" s="11"/>
      <c r="W33" s="11"/>
      <c r="X33" s="11"/>
      <c r="Y33" s="11"/>
    </row>
    <row r="34" spans="1:25" x14ac:dyDescent="0.2">
      <c r="A34" s="6">
        <v>3.79</v>
      </c>
      <c r="B34" s="6" t="s">
        <v>331</v>
      </c>
      <c r="C34" s="11" t="s">
        <v>240</v>
      </c>
      <c r="D34" s="11"/>
      <c r="E34" s="11"/>
      <c r="F34" s="11"/>
      <c r="G34" s="11"/>
      <c r="H34" s="11"/>
      <c r="I34" s="11"/>
      <c r="J34" s="11"/>
      <c r="K34" s="11"/>
      <c r="L34" s="11"/>
      <c r="M34" s="11"/>
      <c r="N34" s="11"/>
      <c r="O34" s="11"/>
      <c r="P34" s="11"/>
      <c r="Q34" s="11"/>
      <c r="R34" s="11"/>
      <c r="S34" s="11"/>
      <c r="T34" s="11"/>
      <c r="U34" s="11"/>
      <c r="V34" s="11"/>
      <c r="W34" s="11"/>
      <c r="X34" s="11"/>
      <c r="Y34" s="11"/>
    </row>
    <row r="35" spans="1:25" x14ac:dyDescent="0.2">
      <c r="A35" s="6">
        <v>3.78</v>
      </c>
      <c r="B35" s="6" t="s">
        <v>330</v>
      </c>
      <c r="C35" s="11" t="s">
        <v>193</v>
      </c>
      <c r="D35" s="11"/>
      <c r="E35" s="11"/>
      <c r="F35" s="11"/>
      <c r="G35" s="11"/>
      <c r="H35" s="11"/>
      <c r="I35" s="11"/>
      <c r="J35" s="11"/>
      <c r="K35" s="11"/>
      <c r="L35" s="11"/>
      <c r="M35" s="11"/>
      <c r="N35" s="11"/>
      <c r="O35" s="11"/>
      <c r="P35" s="11"/>
      <c r="Q35" s="11"/>
      <c r="R35" s="11"/>
      <c r="S35" s="11"/>
      <c r="T35" s="11"/>
      <c r="U35" s="11"/>
      <c r="V35" s="11"/>
      <c r="W35" s="11"/>
      <c r="X35" s="11"/>
      <c r="Y35" s="11"/>
    </row>
    <row r="36" spans="1:25" x14ac:dyDescent="0.2">
      <c r="A36" s="6">
        <v>3.75</v>
      </c>
      <c r="B36" s="6" t="s">
        <v>331</v>
      </c>
      <c r="C36" s="11" t="s">
        <v>242</v>
      </c>
      <c r="D36" s="11"/>
      <c r="E36" s="11"/>
      <c r="F36" s="11"/>
      <c r="G36" s="11"/>
      <c r="H36" s="11"/>
      <c r="I36" s="11"/>
      <c r="J36" s="11"/>
      <c r="K36" s="11"/>
      <c r="L36" s="11"/>
      <c r="M36" s="11"/>
      <c r="N36" s="11"/>
      <c r="O36" s="11"/>
      <c r="P36" s="11"/>
      <c r="Q36" s="11"/>
      <c r="R36" s="11"/>
      <c r="S36" s="11"/>
      <c r="T36" s="11"/>
      <c r="U36" s="11"/>
      <c r="V36" s="11"/>
      <c r="W36" s="11"/>
      <c r="X36" s="11"/>
      <c r="Y36" s="11"/>
    </row>
    <row r="37" spans="1:25" x14ac:dyDescent="0.2">
      <c r="A37" s="6">
        <v>3.74</v>
      </c>
      <c r="B37" s="6" t="s">
        <v>330</v>
      </c>
      <c r="C37" s="11" t="s">
        <v>209</v>
      </c>
      <c r="D37" s="11"/>
      <c r="E37" s="11"/>
      <c r="F37" s="11"/>
      <c r="G37" s="11"/>
      <c r="H37" s="11"/>
      <c r="I37" s="11"/>
      <c r="J37" s="11"/>
      <c r="K37" s="11"/>
      <c r="L37" s="11"/>
      <c r="M37" s="11"/>
      <c r="N37" s="11"/>
      <c r="O37" s="11"/>
      <c r="P37" s="11"/>
      <c r="Q37" s="11"/>
      <c r="R37" s="11"/>
      <c r="S37" s="11"/>
      <c r="T37" s="11"/>
      <c r="U37" s="11"/>
      <c r="V37" s="11"/>
      <c r="W37" s="11"/>
      <c r="X37" s="11"/>
      <c r="Y37" s="11"/>
    </row>
    <row r="38" spans="1:25" ht="37.5" customHeight="1" x14ac:dyDescent="0.2">
      <c r="A38" s="6">
        <v>3.71</v>
      </c>
      <c r="B38" s="6" t="s">
        <v>331</v>
      </c>
      <c r="C38" s="11" t="s">
        <v>244</v>
      </c>
      <c r="D38" s="11"/>
      <c r="E38" s="11"/>
      <c r="F38" s="11"/>
      <c r="G38" s="11"/>
      <c r="H38" s="11"/>
      <c r="I38" s="11"/>
      <c r="J38" s="11"/>
      <c r="K38" s="11"/>
      <c r="L38" s="11"/>
      <c r="M38" s="11"/>
      <c r="N38" s="11"/>
      <c r="O38" s="11"/>
      <c r="P38" s="11"/>
      <c r="Q38" s="11"/>
      <c r="R38" s="11"/>
      <c r="S38" s="11"/>
      <c r="T38" s="11"/>
      <c r="U38" s="11"/>
      <c r="V38" s="11"/>
      <c r="W38" s="11"/>
      <c r="X38" s="11"/>
      <c r="Y38" s="11"/>
    </row>
    <row r="39" spans="1:25" x14ac:dyDescent="0.2">
      <c r="A39" s="6">
        <v>3.67</v>
      </c>
      <c r="B39" s="6" t="s">
        <v>331</v>
      </c>
      <c r="C39" s="11" t="s">
        <v>236</v>
      </c>
      <c r="D39" s="11"/>
      <c r="E39" s="11"/>
      <c r="F39" s="11"/>
      <c r="G39" s="11"/>
      <c r="H39" s="11"/>
      <c r="I39" s="11"/>
      <c r="J39" s="11"/>
      <c r="K39" s="11"/>
      <c r="L39" s="11"/>
      <c r="M39" s="11"/>
      <c r="N39" s="11"/>
      <c r="O39" s="11"/>
      <c r="P39" s="11"/>
      <c r="Q39" s="11"/>
      <c r="R39" s="11"/>
      <c r="S39" s="11"/>
      <c r="T39" s="11"/>
      <c r="U39" s="11"/>
      <c r="V39" s="11"/>
      <c r="W39" s="11"/>
      <c r="X39" s="11"/>
      <c r="Y39" s="11"/>
    </row>
    <row r="40" spans="1:25" x14ac:dyDescent="0.2">
      <c r="A40" s="6">
        <v>3.65</v>
      </c>
      <c r="B40" s="6" t="s">
        <v>332</v>
      </c>
      <c r="C40" s="11" t="s">
        <v>271</v>
      </c>
      <c r="D40" s="11"/>
      <c r="E40" s="11"/>
      <c r="F40" s="11"/>
      <c r="G40" s="11"/>
      <c r="H40" s="11"/>
      <c r="I40" s="11"/>
      <c r="J40" s="11"/>
      <c r="K40" s="11"/>
      <c r="L40" s="11"/>
      <c r="M40" s="11"/>
      <c r="N40" s="11"/>
      <c r="O40" s="11"/>
      <c r="P40" s="11"/>
      <c r="Q40" s="11"/>
      <c r="R40" s="11"/>
      <c r="S40" s="11"/>
      <c r="T40" s="11"/>
      <c r="U40" s="11"/>
      <c r="V40" s="11"/>
      <c r="W40" s="11"/>
      <c r="X40" s="11"/>
      <c r="Y40" s="11"/>
    </row>
    <row r="41" spans="1:25" ht="26.25" customHeight="1" x14ac:dyDescent="0.2">
      <c r="A41" s="6">
        <v>3.64</v>
      </c>
      <c r="B41" s="6" t="s">
        <v>332</v>
      </c>
      <c r="C41" s="11" t="s">
        <v>269</v>
      </c>
      <c r="D41" s="11"/>
      <c r="E41" s="11"/>
      <c r="F41" s="11"/>
      <c r="G41" s="11"/>
      <c r="H41" s="11"/>
      <c r="I41" s="11"/>
      <c r="J41" s="11"/>
      <c r="K41" s="11"/>
      <c r="L41" s="11"/>
      <c r="M41" s="11"/>
      <c r="N41" s="11"/>
      <c r="O41" s="11"/>
      <c r="P41" s="11"/>
      <c r="Q41" s="11"/>
      <c r="R41" s="11"/>
      <c r="S41" s="11"/>
      <c r="T41" s="11"/>
      <c r="U41" s="11"/>
      <c r="V41" s="11"/>
      <c r="W41" s="11"/>
      <c r="X41" s="11"/>
      <c r="Y41" s="11"/>
    </row>
    <row r="42" spans="1:25" x14ac:dyDescent="0.2">
      <c r="A42" s="6">
        <v>3.64</v>
      </c>
      <c r="B42" s="6" t="s">
        <v>331</v>
      </c>
      <c r="C42" s="11" t="s">
        <v>232</v>
      </c>
      <c r="D42" s="11"/>
      <c r="E42" s="11"/>
      <c r="F42" s="11"/>
      <c r="G42" s="11"/>
      <c r="H42" s="11"/>
      <c r="I42" s="11"/>
      <c r="J42" s="11"/>
      <c r="K42" s="11"/>
      <c r="L42" s="11"/>
      <c r="M42" s="11"/>
      <c r="N42" s="11"/>
      <c r="O42" s="11"/>
      <c r="P42" s="11"/>
      <c r="Q42" s="11"/>
      <c r="R42" s="11"/>
      <c r="S42" s="11"/>
      <c r="T42" s="11"/>
      <c r="U42" s="11"/>
      <c r="V42" s="11"/>
      <c r="W42" s="11"/>
      <c r="X42" s="11"/>
      <c r="Y42" s="11"/>
    </row>
    <row r="43" spans="1:25" x14ac:dyDescent="0.2">
      <c r="A43" s="6">
        <v>3.6</v>
      </c>
      <c r="B43" s="6" t="s">
        <v>332</v>
      </c>
      <c r="C43" s="11" t="s">
        <v>287</v>
      </c>
      <c r="D43" s="11"/>
      <c r="E43" s="11"/>
      <c r="F43" s="11"/>
      <c r="G43" s="11"/>
      <c r="H43" s="11"/>
      <c r="I43" s="11"/>
      <c r="J43" s="11"/>
      <c r="K43" s="11"/>
      <c r="L43" s="11"/>
      <c r="M43" s="11"/>
      <c r="N43" s="11"/>
      <c r="O43" s="11"/>
      <c r="P43" s="11"/>
      <c r="Q43" s="11"/>
      <c r="R43" s="11"/>
      <c r="S43" s="11"/>
      <c r="T43" s="11"/>
      <c r="U43" s="11"/>
      <c r="V43" s="11"/>
      <c r="W43" s="11"/>
      <c r="X43" s="11"/>
      <c r="Y43" s="11"/>
    </row>
    <row r="44" spans="1:25" ht="24.75" customHeight="1" x14ac:dyDescent="0.2">
      <c r="A44" s="6">
        <v>3.58</v>
      </c>
      <c r="B44" s="6" t="s">
        <v>331</v>
      </c>
      <c r="C44" s="11" t="s">
        <v>234</v>
      </c>
      <c r="D44" s="11"/>
      <c r="E44" s="11"/>
      <c r="F44" s="11"/>
      <c r="G44" s="11"/>
      <c r="H44" s="11"/>
      <c r="I44" s="11"/>
      <c r="J44" s="11"/>
      <c r="K44" s="11"/>
      <c r="L44" s="11"/>
      <c r="M44" s="11"/>
      <c r="N44" s="11"/>
      <c r="O44" s="11"/>
      <c r="P44" s="11"/>
      <c r="Q44" s="11"/>
      <c r="R44" s="11"/>
      <c r="S44" s="11"/>
      <c r="T44" s="11"/>
      <c r="U44" s="11"/>
      <c r="V44" s="11"/>
      <c r="W44" s="11"/>
      <c r="X44" s="11"/>
      <c r="Y44" s="11"/>
    </row>
    <row r="45" spans="1:25" ht="24.75" customHeight="1" x14ac:dyDescent="0.2">
      <c r="A45" s="6">
        <v>3.58</v>
      </c>
      <c r="B45" s="6" t="s">
        <v>332</v>
      </c>
      <c r="C45" s="11" t="s">
        <v>283</v>
      </c>
      <c r="D45" s="11"/>
      <c r="E45" s="11"/>
      <c r="F45" s="11"/>
      <c r="G45" s="11"/>
      <c r="H45" s="11"/>
      <c r="I45" s="11"/>
      <c r="J45" s="11"/>
      <c r="K45" s="11"/>
      <c r="L45" s="11"/>
      <c r="M45" s="11"/>
      <c r="N45" s="11"/>
      <c r="O45" s="11"/>
      <c r="P45" s="11"/>
      <c r="Q45" s="11"/>
      <c r="R45" s="11"/>
      <c r="S45" s="11"/>
      <c r="T45" s="11"/>
      <c r="U45" s="11"/>
      <c r="V45" s="11"/>
      <c r="W45" s="11"/>
      <c r="X45" s="11"/>
      <c r="Y45" s="11"/>
    </row>
    <row r="46" spans="1:25" x14ac:dyDescent="0.2">
      <c r="A46" s="6">
        <v>3.57</v>
      </c>
      <c r="B46" s="6" t="s">
        <v>333</v>
      </c>
      <c r="C46" s="11" t="s">
        <v>300</v>
      </c>
      <c r="D46" s="11"/>
      <c r="E46" s="11"/>
      <c r="F46" s="11"/>
      <c r="G46" s="11"/>
      <c r="H46" s="11"/>
      <c r="I46" s="11"/>
      <c r="J46" s="11"/>
      <c r="K46" s="11"/>
      <c r="L46" s="11"/>
      <c r="M46" s="11"/>
      <c r="N46" s="11"/>
      <c r="O46" s="11"/>
      <c r="P46" s="11"/>
      <c r="Q46" s="11"/>
      <c r="R46" s="11"/>
      <c r="S46" s="11"/>
      <c r="T46" s="11"/>
      <c r="U46" s="11"/>
      <c r="V46" s="11"/>
      <c r="W46" s="11"/>
      <c r="X46" s="11"/>
      <c r="Y46" s="11"/>
    </row>
    <row r="47" spans="1:25" x14ac:dyDescent="0.2">
      <c r="A47" s="6">
        <v>3.55</v>
      </c>
      <c r="B47" s="6" t="s">
        <v>332</v>
      </c>
      <c r="C47" s="11" t="s">
        <v>261</v>
      </c>
      <c r="D47" s="11"/>
      <c r="E47" s="11"/>
      <c r="F47" s="11"/>
      <c r="G47" s="11"/>
      <c r="H47" s="11"/>
      <c r="I47" s="11"/>
      <c r="J47" s="11"/>
      <c r="K47" s="11"/>
      <c r="L47" s="11"/>
      <c r="M47" s="11"/>
      <c r="N47" s="11"/>
      <c r="O47" s="11"/>
      <c r="P47" s="11"/>
      <c r="Q47" s="11"/>
      <c r="R47" s="11"/>
      <c r="S47" s="11"/>
      <c r="T47" s="11"/>
      <c r="U47" s="11"/>
      <c r="V47" s="11"/>
      <c r="W47" s="11"/>
      <c r="X47" s="11"/>
      <c r="Y47" s="11"/>
    </row>
    <row r="48" spans="1:25" x14ac:dyDescent="0.2">
      <c r="A48" s="6">
        <v>3.54</v>
      </c>
      <c r="B48" s="6" t="s">
        <v>332</v>
      </c>
      <c r="C48" s="11" t="s">
        <v>281</v>
      </c>
      <c r="D48" s="11"/>
      <c r="E48" s="11"/>
      <c r="F48" s="11"/>
      <c r="G48" s="11"/>
      <c r="H48" s="11"/>
      <c r="I48" s="11"/>
      <c r="J48" s="11"/>
      <c r="K48" s="11"/>
      <c r="L48" s="11"/>
      <c r="M48" s="11"/>
      <c r="N48" s="11"/>
      <c r="O48" s="11"/>
      <c r="P48" s="11"/>
      <c r="Q48" s="11"/>
      <c r="R48" s="11"/>
      <c r="S48" s="11"/>
      <c r="T48" s="11"/>
      <c r="U48" s="11"/>
      <c r="V48" s="11"/>
      <c r="W48" s="11"/>
      <c r="X48" s="11"/>
      <c r="Y48" s="11"/>
    </row>
    <row r="49" spans="1:25" x14ac:dyDescent="0.2">
      <c r="A49" s="6">
        <v>3.5</v>
      </c>
      <c r="B49" s="6" t="s">
        <v>332</v>
      </c>
      <c r="C49" s="11" t="s">
        <v>279</v>
      </c>
      <c r="D49" s="11"/>
      <c r="E49" s="11"/>
      <c r="F49" s="11"/>
      <c r="G49" s="11"/>
      <c r="H49" s="11"/>
      <c r="I49" s="11"/>
      <c r="J49" s="11"/>
      <c r="K49" s="11"/>
      <c r="L49" s="11"/>
      <c r="M49" s="11"/>
      <c r="N49" s="11"/>
      <c r="O49" s="11"/>
      <c r="P49" s="11"/>
      <c r="Q49" s="11"/>
      <c r="R49" s="11"/>
      <c r="S49" s="11"/>
      <c r="T49" s="11"/>
      <c r="U49" s="11"/>
      <c r="V49" s="11"/>
      <c r="W49" s="11"/>
      <c r="X49" s="11"/>
      <c r="Y49" s="11"/>
    </row>
    <row r="50" spans="1:25" x14ac:dyDescent="0.2">
      <c r="A50" s="6">
        <v>3.4</v>
      </c>
      <c r="B50" s="6" t="s">
        <v>332</v>
      </c>
      <c r="C50" s="11" t="s">
        <v>273</v>
      </c>
      <c r="D50" s="11"/>
      <c r="E50" s="11"/>
      <c r="F50" s="11"/>
      <c r="G50" s="11"/>
      <c r="H50" s="11"/>
      <c r="I50" s="11"/>
      <c r="J50" s="11"/>
      <c r="K50" s="11"/>
      <c r="L50" s="11"/>
      <c r="M50" s="11"/>
      <c r="N50" s="11"/>
      <c r="O50" s="11"/>
      <c r="P50" s="11"/>
      <c r="Q50" s="11"/>
      <c r="R50" s="11"/>
      <c r="S50" s="11"/>
      <c r="T50" s="11"/>
      <c r="U50" s="11"/>
      <c r="V50" s="11"/>
      <c r="W50" s="11"/>
      <c r="X50" s="11"/>
      <c r="Y50" s="11"/>
    </row>
    <row r="51" spans="1:25" x14ac:dyDescent="0.2">
      <c r="A51" s="6">
        <v>3.39</v>
      </c>
      <c r="B51" s="6" t="s">
        <v>332</v>
      </c>
      <c r="C51" s="11" t="s">
        <v>263</v>
      </c>
      <c r="D51" s="11"/>
      <c r="E51" s="11"/>
      <c r="F51" s="11"/>
      <c r="G51" s="11"/>
      <c r="H51" s="11"/>
      <c r="I51" s="11"/>
      <c r="J51" s="11"/>
      <c r="K51" s="11"/>
      <c r="L51" s="11"/>
      <c r="M51" s="11"/>
      <c r="N51" s="11"/>
      <c r="O51" s="11"/>
      <c r="P51" s="11"/>
      <c r="Q51" s="11"/>
      <c r="R51" s="11"/>
      <c r="S51" s="11"/>
      <c r="T51" s="11"/>
      <c r="U51" s="11"/>
      <c r="V51" s="11"/>
      <c r="W51" s="11"/>
      <c r="X51" s="11"/>
      <c r="Y51" s="11"/>
    </row>
    <row r="52" spans="1:25" ht="24.75" customHeight="1" x14ac:dyDescent="0.2">
      <c r="A52" s="6">
        <v>3.23</v>
      </c>
      <c r="B52" s="6" t="s">
        <v>332</v>
      </c>
      <c r="C52" s="11" t="s">
        <v>259</v>
      </c>
      <c r="D52" s="11"/>
      <c r="E52" s="11"/>
      <c r="F52" s="11"/>
      <c r="G52" s="11"/>
      <c r="H52" s="11"/>
      <c r="I52" s="11"/>
      <c r="J52" s="11"/>
      <c r="K52" s="11"/>
      <c r="L52" s="11"/>
      <c r="M52" s="11"/>
      <c r="N52" s="11"/>
      <c r="O52" s="11"/>
      <c r="P52" s="11"/>
      <c r="Q52" s="11"/>
      <c r="R52" s="11"/>
      <c r="S52" s="11"/>
      <c r="T52" s="11"/>
      <c r="U52" s="11"/>
      <c r="V52" s="11"/>
      <c r="W52" s="11"/>
      <c r="X52" s="11"/>
      <c r="Y52" s="11"/>
    </row>
    <row r="53" spans="1:25" ht="26.25" customHeight="1" x14ac:dyDescent="0.2">
      <c r="A53" s="6">
        <v>3.21</v>
      </c>
      <c r="B53" s="6" t="s">
        <v>332</v>
      </c>
      <c r="C53" s="11" t="s">
        <v>257</v>
      </c>
      <c r="D53" s="11"/>
      <c r="E53" s="11"/>
      <c r="F53" s="11"/>
      <c r="G53" s="11"/>
      <c r="H53" s="11"/>
      <c r="I53" s="11"/>
      <c r="J53" s="11"/>
      <c r="K53" s="11"/>
      <c r="L53" s="11"/>
      <c r="M53" s="11"/>
      <c r="N53" s="11"/>
      <c r="O53" s="11"/>
      <c r="P53" s="11"/>
      <c r="Q53" s="11"/>
      <c r="R53" s="11"/>
      <c r="S53" s="11"/>
      <c r="T53" s="11"/>
      <c r="U53" s="11"/>
      <c r="V53" s="11"/>
      <c r="W53" s="11"/>
      <c r="X53" s="11"/>
      <c r="Y53" s="11"/>
    </row>
    <row r="54" spans="1:25" x14ac:dyDescent="0.2">
      <c r="A54" s="6">
        <v>3.17</v>
      </c>
      <c r="B54" s="6" t="s">
        <v>331</v>
      </c>
      <c r="C54" s="11" t="s">
        <v>228</v>
      </c>
      <c r="D54" s="11"/>
      <c r="E54" s="11"/>
      <c r="F54" s="11"/>
      <c r="G54" s="11"/>
      <c r="H54" s="11"/>
      <c r="I54" s="11"/>
      <c r="J54" s="11"/>
      <c r="K54" s="11"/>
      <c r="L54" s="11"/>
      <c r="M54" s="11"/>
      <c r="N54" s="11"/>
      <c r="O54" s="11"/>
      <c r="P54" s="11"/>
      <c r="Q54" s="11"/>
      <c r="R54" s="11"/>
      <c r="S54" s="11"/>
      <c r="T54" s="11"/>
      <c r="U54" s="11"/>
      <c r="V54" s="11"/>
      <c r="W54" s="11"/>
      <c r="X54" s="11"/>
      <c r="Y54" s="11"/>
    </row>
    <row r="55" spans="1:25" x14ac:dyDescent="0.2">
      <c r="A55" s="6">
        <v>3.06</v>
      </c>
      <c r="B55" s="6" t="s">
        <v>331</v>
      </c>
      <c r="C55" s="11" t="s">
        <v>230</v>
      </c>
      <c r="D55" s="11"/>
      <c r="E55" s="11"/>
      <c r="F55" s="11"/>
      <c r="G55" s="11"/>
      <c r="H55" s="11"/>
      <c r="I55" s="11"/>
      <c r="J55" s="11"/>
      <c r="K55" s="11"/>
      <c r="L55" s="11"/>
      <c r="M55" s="11"/>
      <c r="N55" s="11"/>
      <c r="O55" s="11"/>
      <c r="P55" s="11"/>
      <c r="Q55" s="11"/>
      <c r="R55" s="11"/>
      <c r="S55" s="11"/>
      <c r="T55" s="11"/>
      <c r="U55" s="11"/>
      <c r="V55" s="11"/>
      <c r="W55" s="11"/>
      <c r="X55" s="11"/>
      <c r="Y55" s="11"/>
    </row>
    <row r="56" spans="1:25" x14ac:dyDescent="0.2">
      <c r="A56" s="6">
        <v>2.92</v>
      </c>
      <c r="B56" s="6" t="s">
        <v>332</v>
      </c>
      <c r="C56" s="11" t="s">
        <v>285</v>
      </c>
      <c r="D56" s="11"/>
      <c r="E56" s="11"/>
      <c r="F56" s="11"/>
      <c r="G56" s="11"/>
      <c r="H56" s="11"/>
      <c r="I56" s="11"/>
      <c r="J56" s="11"/>
      <c r="K56" s="11"/>
      <c r="L56" s="11"/>
      <c r="M56" s="11"/>
      <c r="N56" s="11"/>
      <c r="O56" s="11"/>
      <c r="P56" s="11"/>
      <c r="Q56" s="11"/>
      <c r="R56" s="11"/>
      <c r="S56" s="11"/>
      <c r="T56" s="11"/>
      <c r="U56" s="11"/>
      <c r="V56" s="11"/>
      <c r="W56" s="11"/>
      <c r="X56" s="11"/>
      <c r="Y56" s="11"/>
    </row>
  </sheetData>
  <mergeCells count="49">
    <mergeCell ref="C56:Y56"/>
    <mergeCell ref="C50:Y50"/>
    <mergeCell ref="C51:Y51"/>
    <mergeCell ref="C52:Y52"/>
    <mergeCell ref="C53:Y53"/>
    <mergeCell ref="C54:Y54"/>
    <mergeCell ref="C55:Y55"/>
    <mergeCell ref="C44:Y44"/>
    <mergeCell ref="C45:Y45"/>
    <mergeCell ref="C46:Y46"/>
    <mergeCell ref="C47:Y47"/>
    <mergeCell ref="C48:Y48"/>
    <mergeCell ref="C49:Y49"/>
    <mergeCell ref="C38:Y38"/>
    <mergeCell ref="C39:Y39"/>
    <mergeCell ref="C40:Y40"/>
    <mergeCell ref="C41:Y41"/>
    <mergeCell ref="C42:Y42"/>
    <mergeCell ref="C43:Y43"/>
    <mergeCell ref="C32:Y32"/>
    <mergeCell ref="C33:Y33"/>
    <mergeCell ref="C34:Y34"/>
    <mergeCell ref="C35:Y35"/>
    <mergeCell ref="C36:Y36"/>
    <mergeCell ref="C37:Y37"/>
    <mergeCell ref="C26:Y26"/>
    <mergeCell ref="C27:Y27"/>
    <mergeCell ref="C28:Y28"/>
    <mergeCell ref="C29:Y29"/>
    <mergeCell ref="C30:Y30"/>
    <mergeCell ref="C31:Y31"/>
    <mergeCell ref="C20:Y20"/>
    <mergeCell ref="C21:Y21"/>
    <mergeCell ref="C22:Y22"/>
    <mergeCell ref="C23:Y23"/>
    <mergeCell ref="C24:Y24"/>
    <mergeCell ref="C25:Y25"/>
    <mergeCell ref="C14:Y14"/>
    <mergeCell ref="C15:Y15"/>
    <mergeCell ref="C16:Y16"/>
    <mergeCell ref="C17:Y17"/>
    <mergeCell ref="C18:Y18"/>
    <mergeCell ref="C19:Y19"/>
    <mergeCell ref="C8:Y8"/>
    <mergeCell ref="C9:Y9"/>
    <mergeCell ref="C10:Y10"/>
    <mergeCell ref="C11:Y11"/>
    <mergeCell ref="C12:Y12"/>
    <mergeCell ref="C13:Y13"/>
  </mergeCells>
  <pageMargins left="0.70866141732283472" right="0.70866141732283472" top="0.74803149606299213" bottom="0.74803149606299213" header="0.31496062992125984" footer="0.31496062992125984"/>
  <pageSetup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results-survey938483</vt:lpstr>
      <vt:lpstr>rangiranje tvrdnji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user4</cp:lastModifiedBy>
  <cp:lastPrinted>2016-11-14T09:21:41Z</cp:lastPrinted>
  <dcterms:created xsi:type="dcterms:W3CDTF">2017-10-19T13:51:55Z</dcterms:created>
  <dcterms:modified xsi:type="dcterms:W3CDTF">2017-10-19T13:51:55Z</dcterms:modified>
</cp:coreProperties>
</file>